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lyukvyu\Desktop\Прайс№7\ENS\NE\"/>
    </mc:Choice>
  </mc:AlternateContent>
  <bookViews>
    <workbookView xWindow="0" yWindow="420" windowWidth="15360" windowHeight="7335" tabRatio="923"/>
  </bookViews>
  <sheets>
    <sheet name="Полный поартикульный список" sheetId="1" r:id="rId1"/>
    <sheet name="ES75_Easy_200" sheetId="27" r:id="rId2"/>
    <sheet name="Flex" sheetId="28" r:id="rId3"/>
    <sheet name="ED100_250_Porteo" sheetId="31" r:id="rId4"/>
    <sheet name="Magneo" sheetId="30" r:id="rId5"/>
    <sheet name="Скидка" sheetId="29" state="hidden" r:id="rId6"/>
    <sheet name="!!!PG" sheetId="26" state="hidden" r:id="rId7"/>
  </sheets>
  <externalReferences>
    <externalReference r:id="rId8"/>
    <externalReference r:id="rId9"/>
  </externalReferences>
  <definedNames>
    <definedName name="___mds_first_cell___">[1]DIVISION!#REF!</definedName>
    <definedName name="___mds_view_data___">[1]DIVISION!#REF!</definedName>
    <definedName name="_xlnm._FilterDatabase" localSheetId="3" hidden="1">ED100_250_Porteo!$A$2:$J$114</definedName>
    <definedName name="_xlnm._FilterDatabase" localSheetId="1" hidden="1">ES75_Easy_200!$A$2:$K$139</definedName>
    <definedName name="_xlnm._FilterDatabase" localSheetId="2" hidden="1">Flex!$A$2:$K$2</definedName>
    <definedName name="_xlnm._FilterDatabase" localSheetId="4" hidden="1">Magneo!$A$3:$I$60</definedName>
    <definedName name="_xlnm._FilterDatabase" localSheetId="0" hidden="1">'Полный поартикульный список'!$A$3:$H$383</definedName>
    <definedName name="COMP_99">[2]Gesellschaftsbezeichnung!$B$4:$E$55</definedName>
    <definedName name="EuroIcoRate">#REF!</definedName>
    <definedName name="Kontrolle_International">#REF!</definedName>
    <definedName name="Kontrolle_National">#REF!</definedName>
    <definedName name="list" localSheetId="3">#REF!</definedName>
    <definedName name="list">#REF!</definedName>
    <definedName name="PriceInrease">#REF!</definedName>
    <definedName name="RRP">'Полный поартикульный список'!#REF!</definedName>
    <definedName name="USDRate">#REF!</definedName>
    <definedName name="_xlnm.Print_Area" localSheetId="1">ES75_Easy_200!$A$1:$J$111</definedName>
    <definedName name="_xlnm.Print_Area" localSheetId="2">Flex!$A$1:$L$35</definedName>
    <definedName name="_xlnm.Print_Area" localSheetId="4">Magneo!#REF!</definedName>
    <definedName name="_xlnm.Print_Area" localSheetId="5">Скидка!$A$1:$A$46</definedName>
  </definedNames>
  <calcPr calcId="152511"/>
</workbook>
</file>

<file path=xl/calcChain.xml><?xml version="1.0" encoding="utf-8"?>
<calcChain xmlns="http://schemas.openxmlformats.org/spreadsheetml/2006/main">
  <c r="H5" i="30" l="1"/>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4" i="30"/>
  <c r="J4" i="31"/>
  <c r="J5" i="31"/>
  <c r="J6" i="31"/>
  <c r="J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3" i="31"/>
  <c r="K4" i="28"/>
  <c r="K5" i="28"/>
  <c r="K6" i="28"/>
  <c r="K7" i="28"/>
  <c r="K8" i="28"/>
  <c r="K9" i="28"/>
  <c r="K10" i="28"/>
  <c r="K11" i="28"/>
  <c r="K12" i="28"/>
  <c r="K13" i="28"/>
  <c r="K14" i="28"/>
  <c r="K15" i="28"/>
  <c r="K16" i="28"/>
  <c r="K17" i="28"/>
  <c r="K18" i="28"/>
  <c r="K19" i="28"/>
  <c r="K20" i="28"/>
  <c r="K21" i="28"/>
  <c r="K22" i="28"/>
  <c r="K23" i="28"/>
  <c r="K24" i="28"/>
  <c r="K25" i="28"/>
  <c r="K26" i="28"/>
  <c r="K27" i="28"/>
  <c r="K28" i="28"/>
  <c r="K29" i="28"/>
  <c r="K30" i="28"/>
  <c r="K31" i="28"/>
  <c r="K32" i="28"/>
  <c r="K3" i="28"/>
  <c r="J4" i="27"/>
  <c r="J5" i="27"/>
  <c r="J6" i="27"/>
  <c r="J7" i="27"/>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95" i="27"/>
  <c r="J96" i="27"/>
  <c r="J97" i="27"/>
  <c r="J98" i="27"/>
  <c r="J99" i="27"/>
  <c r="J100" i="27"/>
  <c r="J101" i="27"/>
  <c r="J102" i="27"/>
  <c r="J103" i="27"/>
  <c r="J104" i="27"/>
  <c r="J105" i="27"/>
  <c r="J106" i="27"/>
  <c r="J107" i="27"/>
  <c r="J108" i="27"/>
  <c r="J109" i="27"/>
  <c r="J3" i="27"/>
  <c r="C4" i="27" l="1"/>
  <c r="C25" i="27" l="1"/>
  <c r="C89" i="27" l="1"/>
  <c r="D5" i="30" l="1"/>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4" i="30"/>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D94" i="31"/>
  <c r="D95" i="31"/>
  <c r="D96" i="31"/>
  <c r="D97" i="31"/>
  <c r="D98" i="31"/>
  <c r="D99" i="31"/>
  <c r="D100" i="31"/>
  <c r="D101" i="31"/>
  <c r="D102" i="31"/>
  <c r="D103" i="31"/>
  <c r="D104" i="31"/>
  <c r="D105" i="31"/>
  <c r="D106" i="31"/>
  <c r="D107" i="31"/>
  <c r="D108" i="31"/>
  <c r="D109" i="31"/>
  <c r="D110" i="31"/>
  <c r="D111" i="31"/>
  <c r="D112" i="31"/>
  <c r="D113"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C80" i="27"/>
  <c r="C81" i="27"/>
  <c r="C82" i="27"/>
  <c r="C83" i="27"/>
  <c r="C84" i="27"/>
  <c r="C85" i="27"/>
  <c r="C86" i="27"/>
  <c r="C87" i="27"/>
  <c r="C88" i="27"/>
  <c r="C90" i="27"/>
  <c r="C91" i="27"/>
  <c r="C92" i="27"/>
  <c r="C93" i="27"/>
  <c r="C94" i="27"/>
  <c r="C95" i="27"/>
  <c r="C96" i="27"/>
  <c r="C97" i="27"/>
  <c r="C99" i="27"/>
  <c r="C100" i="27"/>
  <c r="C101" i="27"/>
  <c r="C102" i="27"/>
  <c r="C103" i="27"/>
  <c r="C104" i="27"/>
  <c r="C105" i="27"/>
  <c r="C106" i="27"/>
  <c r="C107" i="27"/>
  <c r="C108" i="27"/>
  <c r="C109" i="27"/>
  <c r="C3" i="27"/>
  <c r="C5" i="27"/>
  <c r="C6" i="27"/>
  <c r="C7" i="27"/>
  <c r="C8" i="27"/>
  <c r="C9" i="27"/>
  <c r="C10" i="27"/>
  <c r="C11" i="27"/>
  <c r="C12" i="27"/>
  <c r="C13" i="27"/>
  <c r="C14" i="27"/>
  <c r="C15" i="27"/>
  <c r="C16" i="27"/>
  <c r="C17" i="27"/>
  <c r="C18" i="27"/>
  <c r="C19" i="27"/>
  <c r="C20" i="27"/>
  <c r="C21" i="27"/>
  <c r="C22" i="27"/>
  <c r="C23" i="27"/>
  <c r="C24"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4" i="28"/>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 i="28"/>
  <c r="D49" i="31"/>
  <c r="D3" i="31"/>
  <c r="D4" i="31"/>
  <c r="D5" i="31"/>
  <c r="D6" i="31"/>
  <c r="H98" i="27"/>
  <c r="I116" i="27"/>
  <c r="G116" i="27"/>
  <c r="H116" i="27" s="1"/>
  <c r="G1" i="27"/>
  <c r="I1" i="29"/>
  <c r="G1" i="31"/>
  <c r="F2" i="30"/>
  <c r="E2" i="30" s="1"/>
  <c r="G1" i="29"/>
  <c r="K145" i="27"/>
  <c r="J120" i="27"/>
  <c r="F120" i="27"/>
  <c r="J119" i="27"/>
  <c r="F119" i="27"/>
  <c r="E114" i="27"/>
  <c r="I46" i="27"/>
  <c r="I44" i="27"/>
  <c r="I39" i="27"/>
  <c r="I38" i="27"/>
  <c r="I31" i="27"/>
  <c r="I30" i="27"/>
  <c r="I29" i="27"/>
  <c r="I28" i="27"/>
  <c r="I27" i="27"/>
  <c r="I26" i="27"/>
  <c r="I24" i="27"/>
  <c r="H1" i="29" l="1"/>
  <c r="G3" i="31" s="1"/>
  <c r="H3" i="31" s="1"/>
  <c r="E1" i="29"/>
  <c r="H1" i="28" s="1"/>
  <c r="F1" i="29"/>
  <c r="J116" i="27"/>
  <c r="F116" i="27"/>
  <c r="G98" i="27"/>
  <c r="E45" i="30"/>
  <c r="F45" i="30" s="1"/>
  <c r="G95" i="27" l="1"/>
  <c r="F95" i="27" s="1"/>
  <c r="H95" i="27" s="1"/>
  <c r="G89" i="27"/>
  <c r="F89" i="27" s="1"/>
  <c r="H89" i="27" s="1"/>
  <c r="H115" i="27"/>
  <c r="G80" i="27"/>
  <c r="F80" i="27" s="1"/>
  <c r="H80" i="27" s="1"/>
  <c r="G25" i="27"/>
  <c r="F25" i="27" s="1"/>
  <c r="H25" i="27" s="1"/>
  <c r="G4" i="27"/>
  <c r="F4" i="27" s="1"/>
  <c r="H4" i="27" s="1"/>
  <c r="F98" i="27"/>
  <c r="E37" i="30"/>
  <c r="F37" i="30" s="1"/>
  <c r="H24" i="28"/>
  <c r="H18" i="28"/>
  <c r="H12" i="28"/>
  <c r="H5" i="28"/>
  <c r="H13" i="28"/>
  <c r="G37" i="27"/>
  <c r="F37" i="27" s="1"/>
  <c r="H37" i="27" s="1"/>
  <c r="G48" i="27"/>
  <c r="F48" i="27" s="1"/>
  <c r="G29" i="27"/>
  <c r="F29" i="27" s="1"/>
  <c r="H29" i="27" s="1"/>
  <c r="G45" i="27"/>
  <c r="F45" i="27" s="1"/>
  <c r="H45" i="27" s="1"/>
  <c r="G34" i="27"/>
  <c r="F34" i="27" s="1"/>
  <c r="H34" i="27" s="1"/>
  <c r="G26" i="27"/>
  <c r="F26" i="27" s="1"/>
  <c r="H26" i="27" s="1"/>
  <c r="G27" i="27"/>
  <c r="F27" i="27" s="1"/>
  <c r="H27" i="27" s="1"/>
  <c r="G78" i="27"/>
  <c r="F78" i="27" s="1"/>
  <c r="H78" i="27" s="1"/>
  <c r="G28" i="31"/>
  <c r="H28" i="31" s="1"/>
  <c r="G49" i="27"/>
  <c r="F49" i="27" s="1"/>
  <c r="H49" i="27" s="1"/>
  <c r="G36" i="31"/>
  <c r="H36" i="31" s="1"/>
  <c r="G34" i="31"/>
  <c r="H34" i="31" s="1"/>
  <c r="G21" i="31"/>
  <c r="H21" i="31" s="1"/>
  <c r="G19" i="31"/>
  <c r="H19" i="31" s="1"/>
  <c r="G15" i="31"/>
  <c r="H15" i="31" s="1"/>
  <c r="G11" i="31"/>
  <c r="H11" i="31" s="1"/>
  <c r="G61" i="31"/>
  <c r="H61" i="31" s="1"/>
  <c r="G59" i="27"/>
  <c r="F59" i="27" s="1"/>
  <c r="H59" i="27" s="1"/>
  <c r="E57" i="30"/>
  <c r="F57" i="30" s="1"/>
  <c r="G38" i="31"/>
  <c r="H38" i="31" s="1"/>
  <c r="G55" i="31"/>
  <c r="H55" i="31" s="1"/>
  <c r="G66" i="31"/>
  <c r="H66" i="31" s="1"/>
  <c r="G64" i="27"/>
  <c r="F64" i="27" s="1"/>
  <c r="H64" i="27" s="1"/>
  <c r="E50" i="30"/>
  <c r="F50" i="30" s="1"/>
  <c r="G69" i="31"/>
  <c r="H69" i="31" s="1"/>
  <c r="G67" i="27"/>
  <c r="F67" i="27" s="1"/>
  <c r="H67" i="27" s="1"/>
  <c r="E35" i="30"/>
  <c r="F35" i="30" s="1"/>
  <c r="E29" i="30"/>
  <c r="F29" i="30" s="1"/>
  <c r="E25" i="30"/>
  <c r="F25" i="30" s="1"/>
  <c r="E22" i="30"/>
  <c r="F22" i="30" s="1"/>
  <c r="E18" i="30"/>
  <c r="F18" i="30" s="1"/>
  <c r="E14" i="30"/>
  <c r="F14" i="30" s="1"/>
  <c r="E10" i="30"/>
  <c r="F10" i="30" s="1"/>
  <c r="E6" i="30"/>
  <c r="F6" i="30" s="1"/>
  <c r="G85" i="31"/>
  <c r="H85" i="31" s="1"/>
  <c r="G87" i="27"/>
  <c r="F87" i="27" s="1"/>
  <c r="H87" i="27" s="1"/>
  <c r="G22" i="27"/>
  <c r="F22" i="27" s="1"/>
  <c r="H22" i="27" s="1"/>
  <c r="G51" i="27"/>
  <c r="F51" i="27" s="1"/>
  <c r="H51" i="27" s="1"/>
  <c r="G18" i="27"/>
  <c r="F18" i="27" s="1"/>
  <c r="H18" i="27" s="1"/>
  <c r="G16" i="27"/>
  <c r="F16" i="27" s="1"/>
  <c r="H16" i="27" s="1"/>
  <c r="G97" i="27"/>
  <c r="F97" i="27" s="1"/>
  <c r="H97" i="27" s="1"/>
  <c r="E44" i="30"/>
  <c r="F44" i="30" s="1"/>
  <c r="G91" i="27"/>
  <c r="F91" i="27" s="1"/>
  <c r="H91" i="27" s="1"/>
  <c r="E33" i="30"/>
  <c r="F33" i="30" s="1"/>
  <c r="H20" i="28"/>
  <c r="H17" i="28"/>
  <c r="H11" i="28"/>
  <c r="H4" i="28"/>
  <c r="G47" i="27"/>
  <c r="F47" i="27" s="1"/>
  <c r="G40" i="27"/>
  <c r="F40" i="27" s="1"/>
  <c r="H40" i="27" s="1"/>
  <c r="G101" i="27"/>
  <c r="F101" i="27" s="1"/>
  <c r="H101" i="27" s="1"/>
  <c r="G35" i="27"/>
  <c r="F35" i="27" s="1"/>
  <c r="H35" i="27" s="1"/>
  <c r="G23" i="27"/>
  <c r="F23" i="27" s="1"/>
  <c r="H23" i="27" s="1"/>
  <c r="E46" i="30"/>
  <c r="F46" i="30" s="1"/>
  <c r="G33" i="31"/>
  <c r="H33" i="31" s="1"/>
  <c r="G32" i="31"/>
  <c r="H32" i="31" s="1"/>
  <c r="G23" i="31"/>
  <c r="H23" i="31" s="1"/>
  <c r="G73" i="27"/>
  <c r="F73" i="27" s="1"/>
  <c r="H73" i="27" s="1"/>
  <c r="G14" i="31"/>
  <c r="H14" i="31" s="1"/>
  <c r="G72" i="27"/>
  <c r="F72" i="27" s="1"/>
  <c r="H72" i="27" s="1"/>
  <c r="G50" i="31"/>
  <c r="H50" i="31" s="1"/>
  <c r="G59" i="31"/>
  <c r="H59" i="31" s="1"/>
  <c r="G57" i="31"/>
  <c r="H57" i="31" s="1"/>
  <c r="E54" i="30"/>
  <c r="F54" i="30" s="1"/>
  <c r="G65" i="31"/>
  <c r="H65" i="31" s="1"/>
  <c r="G63" i="27"/>
  <c r="F63" i="27" s="1"/>
  <c r="H63" i="27" s="1"/>
  <c r="E52" i="30"/>
  <c r="F52" i="30" s="1"/>
  <c r="E49" i="30"/>
  <c r="F49" i="30" s="1"/>
  <c r="G68" i="31"/>
  <c r="H68" i="31" s="1"/>
  <c r="G66" i="27"/>
  <c r="F66" i="27" s="1"/>
  <c r="H66" i="27" s="1"/>
  <c r="E34" i="30"/>
  <c r="F34" i="30" s="1"/>
  <c r="E28" i="30"/>
  <c r="F28" i="30" s="1"/>
  <c r="E24" i="30"/>
  <c r="F24" i="30" s="1"/>
  <c r="E21" i="30"/>
  <c r="F21" i="30" s="1"/>
  <c r="E17" i="30"/>
  <c r="F17" i="30" s="1"/>
  <c r="E13" i="30"/>
  <c r="F13" i="30" s="1"/>
  <c r="E9" i="30"/>
  <c r="F9" i="30" s="1"/>
  <c r="E5" i="30"/>
  <c r="F5" i="30" s="1"/>
  <c r="G50" i="27"/>
  <c r="F50" i="27" s="1"/>
  <c r="H50" i="27" s="1"/>
  <c r="G8" i="27"/>
  <c r="F8" i="27" s="1"/>
  <c r="H8" i="27" s="1"/>
  <c r="G17" i="27"/>
  <c r="F17" i="27" s="1"/>
  <c r="H17" i="27" s="1"/>
  <c r="G15" i="27"/>
  <c r="F15" i="27" s="1"/>
  <c r="H15" i="27" s="1"/>
  <c r="G11" i="27"/>
  <c r="F11" i="27" s="1"/>
  <c r="H11" i="27" s="1"/>
  <c r="G14" i="27"/>
  <c r="F14" i="27" s="1"/>
  <c r="H14" i="27" s="1"/>
  <c r="G4" i="31"/>
  <c r="H4" i="31" s="1"/>
  <c r="E43" i="30"/>
  <c r="F43" i="30" s="1"/>
  <c r="E39" i="30"/>
  <c r="F39" i="30" s="1"/>
  <c r="G108" i="27"/>
  <c r="F108" i="27" s="1"/>
  <c r="H108" i="27" s="1"/>
  <c r="H19" i="28"/>
  <c r="H16" i="28"/>
  <c r="H3" i="28"/>
  <c r="G96" i="27"/>
  <c r="F96" i="27" s="1"/>
  <c r="H96" i="27" s="1"/>
  <c r="G93" i="27"/>
  <c r="F93" i="27" s="1"/>
  <c r="H93" i="27" s="1"/>
  <c r="G41" i="27"/>
  <c r="F41" i="27" s="1"/>
  <c r="H41" i="27" s="1"/>
  <c r="G46" i="27"/>
  <c r="F46" i="27" s="1"/>
  <c r="H46" i="27" s="1"/>
  <c r="G32" i="27"/>
  <c r="F32" i="27" s="1"/>
  <c r="H32" i="27" s="1"/>
  <c r="G24" i="27"/>
  <c r="F24" i="27" s="1"/>
  <c r="H24" i="27" s="1"/>
  <c r="G30" i="31"/>
  <c r="H30" i="31" s="1"/>
  <c r="G70" i="31"/>
  <c r="H70" i="31" s="1"/>
  <c r="G31" i="27"/>
  <c r="F31" i="27" s="1"/>
  <c r="H31" i="27" s="1"/>
  <c r="G37" i="31"/>
  <c r="H37" i="31" s="1"/>
  <c r="G83" i="27"/>
  <c r="F83" i="27" s="1"/>
  <c r="H83" i="27" s="1"/>
  <c r="G27" i="31"/>
  <c r="H27" i="31" s="1"/>
  <c r="G68" i="27"/>
  <c r="F68" i="27" s="1"/>
  <c r="H68" i="27" s="1"/>
  <c r="G70" i="27"/>
  <c r="F70" i="27" s="1"/>
  <c r="H70" i="27" s="1"/>
  <c r="G25" i="31"/>
  <c r="H25" i="31" s="1"/>
  <c r="G22" i="31"/>
  <c r="H22" i="31" s="1"/>
  <c r="G75" i="27"/>
  <c r="F75" i="27" s="1"/>
  <c r="H75" i="27" s="1"/>
  <c r="G16" i="31"/>
  <c r="H16" i="31" s="1"/>
  <c r="G13" i="31"/>
  <c r="H13" i="31" s="1"/>
  <c r="G38" i="27"/>
  <c r="F38" i="27" s="1"/>
  <c r="H38" i="27" s="1"/>
  <c r="E32" i="30"/>
  <c r="F32" i="30" s="1"/>
  <c r="G46" i="31"/>
  <c r="H46" i="31" s="1"/>
  <c r="G56" i="31"/>
  <c r="H56" i="31" s="1"/>
  <c r="G54" i="31"/>
  <c r="H54" i="31" s="1"/>
  <c r="E56" i="30"/>
  <c r="F56" i="30" s="1"/>
  <c r="G63" i="31"/>
  <c r="H63" i="31" s="1"/>
  <c r="G61" i="27"/>
  <c r="F61" i="27" s="1"/>
  <c r="H61" i="27" s="1"/>
  <c r="E53" i="30"/>
  <c r="F53" i="30" s="1"/>
  <c r="G64" i="31"/>
  <c r="H64" i="31" s="1"/>
  <c r="G62" i="27"/>
  <c r="F62" i="27" s="1"/>
  <c r="H62" i="27" s="1"/>
  <c r="E51" i="30"/>
  <c r="F51" i="30" s="1"/>
  <c r="G67" i="31"/>
  <c r="H67" i="31" s="1"/>
  <c r="G65" i="27"/>
  <c r="F65" i="27" s="1"/>
  <c r="H65" i="27" s="1"/>
  <c r="E48" i="30"/>
  <c r="F48" i="30" s="1"/>
  <c r="E31" i="30"/>
  <c r="F31" i="30" s="1"/>
  <c r="E27" i="30"/>
  <c r="F27" i="30" s="1"/>
  <c r="E20" i="30"/>
  <c r="F20" i="30" s="1"/>
  <c r="E16" i="30"/>
  <c r="F16" i="30" s="1"/>
  <c r="E12" i="30"/>
  <c r="F12" i="30" s="1"/>
  <c r="E8" i="30"/>
  <c r="F8" i="30" s="1"/>
  <c r="E4" i="30"/>
  <c r="F4" i="30" s="1"/>
  <c r="G21" i="27"/>
  <c r="F21" i="27" s="1"/>
  <c r="H21" i="27" s="1"/>
  <c r="G9" i="27"/>
  <c r="F9" i="27" s="1"/>
  <c r="H9" i="27" s="1"/>
  <c r="G13" i="27"/>
  <c r="F13" i="27" s="1"/>
  <c r="H13" i="27" s="1"/>
  <c r="G94" i="27"/>
  <c r="F94" i="27" s="1"/>
  <c r="H94" i="27" s="1"/>
  <c r="E42" i="30"/>
  <c r="F42" i="30" s="1"/>
  <c r="E38" i="30"/>
  <c r="F38" i="30" s="1"/>
  <c r="G107" i="27"/>
  <c r="F107" i="27" s="1"/>
  <c r="H107" i="27" s="1"/>
  <c r="H15" i="28"/>
  <c r="H6" i="28"/>
  <c r="H14" i="28"/>
  <c r="H31" i="28"/>
  <c r="G36" i="27"/>
  <c r="F36" i="27" s="1"/>
  <c r="H36" i="27" s="1"/>
  <c r="H21" i="28"/>
  <c r="G30" i="27"/>
  <c r="F30" i="27" s="1"/>
  <c r="H30" i="27" s="1"/>
  <c r="G42" i="27"/>
  <c r="F42" i="27" s="1"/>
  <c r="H42" i="27" s="1"/>
  <c r="G43" i="27"/>
  <c r="F43" i="27" s="1"/>
  <c r="H43" i="27" s="1"/>
  <c r="G102" i="27"/>
  <c r="F102" i="27" s="1"/>
  <c r="H102" i="27" s="1"/>
  <c r="G33" i="27"/>
  <c r="F33" i="27" s="1"/>
  <c r="H33" i="27" s="1"/>
  <c r="G28" i="27"/>
  <c r="F28" i="27" s="1"/>
  <c r="H28" i="27" s="1"/>
  <c r="G39" i="27"/>
  <c r="F39" i="27" s="1"/>
  <c r="H39" i="27" s="1"/>
  <c r="G72" i="31"/>
  <c r="H72" i="31" s="1"/>
  <c r="G35" i="31"/>
  <c r="H35" i="31" s="1"/>
  <c r="G26" i="31"/>
  <c r="H26" i="31" s="1"/>
  <c r="G84" i="27"/>
  <c r="F84" i="27" s="1"/>
  <c r="H84" i="27" s="1"/>
  <c r="G74" i="27"/>
  <c r="F74" i="27" s="1"/>
  <c r="H74" i="27" s="1"/>
  <c r="G12" i="31"/>
  <c r="H12" i="31" s="1"/>
  <c r="H22" i="28"/>
  <c r="E58" i="30"/>
  <c r="F58" i="30" s="1"/>
  <c r="G42" i="31"/>
  <c r="H42" i="31" s="1"/>
  <c r="G58" i="31"/>
  <c r="H58" i="31" s="1"/>
  <c r="G60" i="31"/>
  <c r="H60" i="31" s="1"/>
  <c r="G58" i="27"/>
  <c r="F58" i="27" s="1"/>
  <c r="H58" i="27" s="1"/>
  <c r="E55" i="30"/>
  <c r="F55" i="30" s="1"/>
  <c r="G62" i="31"/>
  <c r="H62" i="31" s="1"/>
  <c r="G60" i="27"/>
  <c r="F60" i="27" s="1"/>
  <c r="H60" i="27" s="1"/>
  <c r="E36" i="30"/>
  <c r="F36" i="30" s="1"/>
  <c r="E30" i="30"/>
  <c r="F30" i="30" s="1"/>
  <c r="E26" i="30"/>
  <c r="F26" i="30" s="1"/>
  <c r="E23" i="30"/>
  <c r="F23" i="30" s="1"/>
  <c r="E19" i="30"/>
  <c r="F19" i="30" s="1"/>
  <c r="E15" i="30"/>
  <c r="F15" i="30" s="1"/>
  <c r="E11" i="30"/>
  <c r="F11" i="30" s="1"/>
  <c r="E7" i="30"/>
  <c r="F7" i="30" s="1"/>
  <c r="G86" i="31"/>
  <c r="H86" i="31" s="1"/>
  <c r="G88" i="27"/>
  <c r="F88" i="27" s="1"/>
  <c r="H88" i="27" s="1"/>
  <c r="G56" i="27"/>
  <c r="F56" i="27" s="1"/>
  <c r="H56" i="27" s="1"/>
  <c r="G103" i="27"/>
  <c r="F103" i="27" s="1"/>
  <c r="H103" i="27" s="1"/>
  <c r="G10" i="27"/>
  <c r="F10" i="27" s="1"/>
  <c r="H10" i="27" s="1"/>
  <c r="G52" i="27"/>
  <c r="F52" i="27" s="1"/>
  <c r="H52" i="27" s="1"/>
  <c r="G19" i="27"/>
  <c r="F19" i="27" s="1"/>
  <c r="H19" i="27" s="1"/>
  <c r="G20" i="27"/>
  <c r="F20" i="27" s="1"/>
  <c r="H20" i="27" s="1"/>
  <c r="G3" i="27"/>
  <c r="G105" i="27"/>
  <c r="F105" i="27" s="1"/>
  <c r="H105" i="27" s="1"/>
  <c r="G80" i="31"/>
  <c r="H80" i="31" s="1"/>
  <c r="G104" i="27"/>
  <c r="F104" i="27" s="1"/>
  <c r="H104" i="27" s="1"/>
  <c r="G83" i="31"/>
  <c r="H83" i="31" s="1"/>
  <c r="G88" i="31"/>
  <c r="H88" i="31" s="1"/>
  <c r="G109" i="27"/>
  <c r="F109" i="27" s="1"/>
  <c r="H109" i="27" s="1"/>
  <c r="G99" i="27"/>
  <c r="F99" i="27" s="1"/>
  <c r="H99" i="27" s="1"/>
  <c r="H27" i="28"/>
  <c r="G81" i="31"/>
  <c r="H81" i="31" s="1"/>
  <c r="G84" i="31"/>
  <c r="H84" i="31" s="1"/>
  <c r="H29" i="28"/>
  <c r="G82" i="31"/>
  <c r="H82" i="31" s="1"/>
  <c r="G106" i="27"/>
  <c r="F106" i="27" s="1"/>
  <c r="H106" i="27" s="1"/>
  <c r="H32" i="28"/>
  <c r="G45" i="31" l="1"/>
  <c r="H45" i="31" s="1"/>
  <c r="H7" i="28"/>
  <c r="H25" i="28"/>
  <c r="G7" i="31"/>
  <c r="H7" i="31" s="1"/>
  <c r="G81" i="27"/>
  <c r="F81" i="27" s="1"/>
  <c r="H81" i="27" s="1"/>
  <c r="I22" i="28"/>
  <c r="G22" i="28"/>
  <c r="G24" i="31"/>
  <c r="H24" i="31" s="1"/>
  <c r="G86" i="27"/>
  <c r="F86" i="27" s="1"/>
  <c r="H86" i="27" s="1"/>
  <c r="G53" i="31"/>
  <c r="H53" i="31" s="1"/>
  <c r="H9" i="28"/>
  <c r="H10" i="28"/>
  <c r="G10" i="31"/>
  <c r="H10" i="31" s="1"/>
  <c r="G82" i="27"/>
  <c r="F82" i="27" s="1"/>
  <c r="H82" i="27" s="1"/>
  <c r="G76" i="31"/>
  <c r="H76" i="31" s="1"/>
  <c r="G73" i="31"/>
  <c r="H73" i="31" s="1"/>
  <c r="G15" i="28"/>
  <c r="I15" i="28"/>
  <c r="G55" i="27"/>
  <c r="F55" i="27" s="1"/>
  <c r="H55" i="27" s="1"/>
  <c r="G47" i="31"/>
  <c r="H47" i="31" s="1"/>
  <c r="G71" i="27"/>
  <c r="F71" i="27" s="1"/>
  <c r="H71" i="27" s="1"/>
  <c r="E47" i="30"/>
  <c r="F47" i="30" s="1"/>
  <c r="G31" i="31"/>
  <c r="H31" i="31" s="1"/>
  <c r="G43" i="31"/>
  <c r="H43" i="31" s="1"/>
  <c r="G44" i="31"/>
  <c r="H44" i="31" s="1"/>
  <c r="G21" i="28"/>
  <c r="I21" i="28"/>
  <c r="H26" i="28"/>
  <c r="G54" i="27"/>
  <c r="F54" i="27" s="1"/>
  <c r="H54" i="27" s="1"/>
  <c r="H8" i="28"/>
  <c r="G51" i="31"/>
  <c r="H51" i="31" s="1"/>
  <c r="G52" i="31"/>
  <c r="H52" i="31" s="1"/>
  <c r="H23" i="28"/>
  <c r="G92" i="27"/>
  <c r="F92" i="27" s="1"/>
  <c r="H92" i="27" s="1"/>
  <c r="G8" i="31"/>
  <c r="H8" i="31" s="1"/>
  <c r="G69" i="27"/>
  <c r="F69" i="27" s="1"/>
  <c r="H69" i="27" s="1"/>
  <c r="G44" i="27"/>
  <c r="F44" i="27" s="1"/>
  <c r="H44" i="27" s="1"/>
  <c r="E41" i="30"/>
  <c r="F41" i="30" s="1"/>
  <c r="G20" i="31"/>
  <c r="H20" i="31" s="1"/>
  <c r="G29" i="31"/>
  <c r="H29" i="31" s="1"/>
  <c r="G48" i="31"/>
  <c r="H48" i="31" s="1"/>
  <c r="G74" i="31"/>
  <c r="H74" i="31" s="1"/>
  <c r="G71" i="31"/>
  <c r="H71" i="31" s="1"/>
  <c r="G77" i="27"/>
  <c r="F77" i="27" s="1"/>
  <c r="H77" i="27" s="1"/>
  <c r="G11" i="28"/>
  <c r="I11" i="28"/>
  <c r="G17" i="28"/>
  <c r="I17" i="28"/>
  <c r="I20" i="28"/>
  <c r="G20" i="28"/>
  <c r="G12" i="27"/>
  <c r="F12" i="27" s="1"/>
  <c r="H12" i="27" s="1"/>
  <c r="G7" i="27"/>
  <c r="F7" i="27" s="1"/>
  <c r="H7" i="27" s="1"/>
  <c r="H28" i="28"/>
  <c r="G41" i="31"/>
  <c r="H41" i="31" s="1"/>
  <c r="I12" i="28"/>
  <c r="G12" i="28"/>
  <c r="I18" i="28"/>
  <c r="G18" i="28"/>
  <c r="G24" i="28"/>
  <c r="I24" i="28"/>
  <c r="F3" i="27"/>
  <c r="H3" i="27" s="1"/>
  <c r="G17" i="31"/>
  <c r="H17" i="31" s="1"/>
  <c r="G6" i="31"/>
  <c r="H6" i="31" s="1"/>
  <c r="G75" i="31"/>
  <c r="H75" i="31" s="1"/>
  <c r="G31" i="28"/>
  <c r="I31" i="28"/>
  <c r="I14" i="28"/>
  <c r="G14" i="28"/>
  <c r="G6" i="28"/>
  <c r="I6" i="28"/>
  <c r="G6" i="27"/>
  <c r="G85" i="27"/>
  <c r="F85" i="27" s="1"/>
  <c r="H85" i="27" s="1"/>
  <c r="G49" i="31"/>
  <c r="H49" i="31" s="1"/>
  <c r="G79" i="27"/>
  <c r="F79" i="27" s="1"/>
  <c r="H79" i="27" s="1"/>
  <c r="G100" i="27"/>
  <c r="F100" i="27" s="1"/>
  <c r="H100" i="27" s="1"/>
  <c r="I3" i="28"/>
  <c r="G3" i="28"/>
  <c r="I16" i="28"/>
  <c r="G16" i="28"/>
  <c r="I19" i="28"/>
  <c r="G19" i="28"/>
  <c r="G53" i="27"/>
  <c r="F53" i="27" s="1"/>
  <c r="H53" i="27" s="1"/>
  <c r="G18" i="31"/>
  <c r="H18" i="31" s="1"/>
  <c r="G5" i="31"/>
  <c r="H5" i="31" s="1"/>
  <c r="G76" i="27"/>
  <c r="F76" i="27" s="1"/>
  <c r="H76" i="27" s="1"/>
  <c r="G77" i="31"/>
  <c r="H77" i="31" s="1"/>
  <c r="I4" i="28"/>
  <c r="G4" i="28"/>
  <c r="E40" i="30"/>
  <c r="F40" i="30" s="1"/>
  <c r="G5" i="27"/>
  <c r="G57" i="27"/>
  <c r="F57" i="27" s="1"/>
  <c r="H57" i="27" s="1"/>
  <c r="G39" i="31"/>
  <c r="H39" i="31" s="1"/>
  <c r="G40" i="31"/>
  <c r="H40" i="31" s="1"/>
  <c r="G9" i="31"/>
  <c r="H9" i="31" s="1"/>
  <c r="G13" i="28"/>
  <c r="I13" i="28"/>
  <c r="I5" i="28"/>
  <c r="G5" i="28"/>
  <c r="I32" i="28"/>
  <c r="G32" i="28"/>
  <c r="G104" i="31"/>
  <c r="H104" i="31" s="1"/>
  <c r="G29" i="28"/>
  <c r="I29" i="28"/>
  <c r="F115" i="27"/>
  <c r="J115" i="27"/>
  <c r="G98" i="31"/>
  <c r="H98" i="31" s="1"/>
  <c r="G110" i="31"/>
  <c r="H110" i="31" s="1"/>
  <c r="G95" i="31"/>
  <c r="H95" i="31" s="1"/>
  <c r="G96" i="31"/>
  <c r="H96" i="31" s="1"/>
  <c r="G108" i="31"/>
  <c r="H108" i="31" s="1"/>
  <c r="G103" i="31"/>
  <c r="H103" i="31" s="1"/>
  <c r="G111" i="31"/>
  <c r="H111" i="31" s="1"/>
  <c r="G92" i="31"/>
  <c r="H92" i="31" s="1"/>
  <c r="G101" i="31"/>
  <c r="H101" i="31" s="1"/>
  <c r="G79" i="31"/>
  <c r="H79" i="31" s="1"/>
  <c r="G93" i="31"/>
  <c r="H93" i="31" s="1"/>
  <c r="G94" i="31"/>
  <c r="H94" i="31" s="1"/>
  <c r="G106" i="31"/>
  <c r="H106" i="31" s="1"/>
  <c r="G90" i="31"/>
  <c r="H90" i="31" s="1"/>
  <c r="G99" i="31"/>
  <c r="H99" i="31" s="1"/>
  <c r="G112" i="31"/>
  <c r="H112" i="31" s="1"/>
  <c r="G107" i="31"/>
  <c r="H107" i="31" s="1"/>
  <c r="G97" i="31"/>
  <c r="H97" i="31" s="1"/>
  <c r="G89" i="31"/>
  <c r="H89" i="31" s="1"/>
  <c r="G102" i="31"/>
  <c r="H102" i="31" s="1"/>
  <c r="G90" i="27"/>
  <c r="F90" i="27" s="1"/>
  <c r="H90" i="27" s="1"/>
  <c r="G87" i="31"/>
  <c r="H87" i="31" s="1"/>
  <c r="G27" i="28"/>
  <c r="I27" i="28"/>
  <c r="G109" i="31"/>
  <c r="H109" i="31" s="1"/>
  <c r="H30" i="28"/>
  <c r="G91" i="31"/>
  <c r="H91" i="31" s="1"/>
  <c r="G100" i="31"/>
  <c r="H100" i="31" s="1"/>
  <c r="G78" i="31"/>
  <c r="H78" i="31" s="1"/>
  <c r="G105" i="31"/>
  <c r="H105" i="31" s="1"/>
  <c r="G113" i="31"/>
  <c r="H113" i="31" s="1"/>
  <c r="E39" i="28" l="1"/>
  <c r="C134" i="27" s="1"/>
  <c r="G37" i="28"/>
  <c r="E132" i="27" s="1"/>
  <c r="E37" i="28"/>
  <c r="C132" i="27" s="1"/>
  <c r="F37" i="28"/>
  <c r="D132" i="27" s="1"/>
  <c r="N113" i="27" s="1"/>
  <c r="G39" i="28"/>
  <c r="E134" i="27" s="1"/>
  <c r="F39" i="28"/>
  <c r="D134" i="27" s="1"/>
  <c r="P113" i="27" s="1"/>
  <c r="G42" i="28"/>
  <c r="E137" i="27" s="1"/>
  <c r="C126" i="27"/>
  <c r="F42" i="28"/>
  <c r="D137" i="27" s="1"/>
  <c r="F44" i="28"/>
  <c r="D139" i="27" s="1"/>
  <c r="F59" i="30"/>
  <c r="I23" i="28"/>
  <c r="G23" i="28"/>
  <c r="E42" i="28"/>
  <c r="C137" i="27" s="1"/>
  <c r="E126" i="27"/>
  <c r="G25" i="28"/>
  <c r="I25" i="28"/>
  <c r="G7" i="28"/>
  <c r="I7" i="28"/>
  <c r="E43" i="28"/>
  <c r="C138" i="27" s="1"/>
  <c r="G41" i="28"/>
  <c r="E136" i="27" s="1"/>
  <c r="F43" i="28"/>
  <c r="D138" i="27" s="1"/>
  <c r="F5" i="27"/>
  <c r="H5" i="27" s="1"/>
  <c r="C127" i="27"/>
  <c r="D128" i="27"/>
  <c r="D127" i="27"/>
  <c r="C128" i="27"/>
  <c r="E127" i="27"/>
  <c r="E128" i="27"/>
  <c r="D125" i="27"/>
  <c r="E125" i="27"/>
  <c r="I28" i="28"/>
  <c r="G28" i="28"/>
  <c r="G10" i="28"/>
  <c r="I10" i="28"/>
  <c r="G9" i="28"/>
  <c r="I9" i="28"/>
  <c r="F41" i="28"/>
  <c r="D136" i="27" s="1"/>
  <c r="C125" i="27"/>
  <c r="G44" i="28"/>
  <c r="E139" i="27" s="1"/>
  <c r="G43" i="28"/>
  <c r="E138" i="27" s="1"/>
  <c r="E44" i="28"/>
  <c r="C139" i="27" s="1"/>
  <c r="E41" i="28"/>
  <c r="C136" i="27" s="1"/>
  <c r="F6" i="27"/>
  <c r="H6" i="27" s="1"/>
  <c r="D129" i="27"/>
  <c r="E129" i="27"/>
  <c r="D130" i="27"/>
  <c r="C129" i="27"/>
  <c r="C130" i="27"/>
  <c r="E130" i="27"/>
  <c r="D126" i="27"/>
  <c r="I8" i="28"/>
  <c r="G8" i="28"/>
  <c r="I26" i="28"/>
  <c r="G26" i="28"/>
  <c r="F40" i="28"/>
  <c r="D135" i="27" s="1"/>
  <c r="P116" i="27" s="1"/>
  <c r="G38" i="28"/>
  <c r="E133" i="27" s="1"/>
  <c r="G40" i="28"/>
  <c r="E135" i="27" s="1"/>
  <c r="E38" i="28"/>
  <c r="C133" i="27" s="1"/>
  <c r="F38" i="28"/>
  <c r="D133" i="27" s="1"/>
  <c r="N116" i="27" s="1"/>
  <c r="H114" i="27" s="1"/>
  <c r="E40" i="28"/>
  <c r="C135" i="27" s="1"/>
  <c r="G30" i="28"/>
  <c r="I30" i="28"/>
  <c r="H114" i="31"/>
  <c r="H111" i="27" l="1"/>
  <c r="F114" i="27"/>
  <c r="J114" i="27"/>
  <c r="F111" i="27" l="1"/>
  <c r="H121" i="27"/>
  <c r="F121" i="27" s="1"/>
</calcChain>
</file>

<file path=xl/comments1.xml><?xml version="1.0" encoding="utf-8"?>
<comments xmlns="http://schemas.openxmlformats.org/spreadsheetml/2006/main">
  <authors>
    <author>Екатерина Боженко</author>
  </authors>
  <commentList>
    <comment ref="E113" authorId="0" shapeId="0">
      <text>
        <r>
          <rPr>
            <b/>
            <sz val="9"/>
            <color indexed="81"/>
            <rFont val="Tahoma"/>
            <family val="2"/>
            <charset val="204"/>
          </rPr>
          <t>Екатерина Боженко:</t>
        </r>
        <r>
          <rPr>
            <sz val="9"/>
            <color indexed="81"/>
            <rFont val="Tahoma"/>
            <family val="2"/>
            <charset val="204"/>
          </rPr>
          <t xml:space="preserve">
при LW до 1500 - арт 80200</t>
        </r>
        <r>
          <rPr>
            <b/>
            <sz val="9"/>
            <color indexed="81"/>
            <rFont val="Tahoma"/>
            <family val="2"/>
            <charset val="204"/>
          </rPr>
          <t>80</t>
        </r>
        <r>
          <rPr>
            <sz val="9"/>
            <color indexed="81"/>
            <rFont val="Tahoma"/>
            <family val="2"/>
            <charset val="204"/>
          </rPr>
          <t xml:space="preserve">
при LW до 2000 - арт 80200</t>
        </r>
        <r>
          <rPr>
            <b/>
            <sz val="9"/>
            <color indexed="81"/>
            <rFont val="Tahoma"/>
            <family val="2"/>
            <charset val="204"/>
          </rPr>
          <t>81</t>
        </r>
        <r>
          <rPr>
            <sz val="9"/>
            <color indexed="81"/>
            <rFont val="Tahoma"/>
            <family val="2"/>
            <charset val="204"/>
          </rPr>
          <t xml:space="preserve">
при LW до 3000 - арт 80200</t>
        </r>
        <r>
          <rPr>
            <b/>
            <sz val="9"/>
            <color indexed="81"/>
            <rFont val="Tahoma"/>
            <family val="2"/>
            <charset val="204"/>
          </rPr>
          <t>82</t>
        </r>
      </text>
    </comment>
  </commentList>
</comments>
</file>

<file path=xl/sharedStrings.xml><?xml version="1.0" encoding="utf-8"?>
<sst xmlns="http://schemas.openxmlformats.org/spreadsheetml/2006/main" count="2215" uniqueCount="975">
  <si>
    <t>Описание</t>
  </si>
  <si>
    <t>Арт. №.</t>
  </si>
  <si>
    <t>PG</t>
  </si>
  <si>
    <t>A01</t>
  </si>
  <si>
    <t>[KK] - ED200, CD80 operat.com</t>
  </si>
  <si>
    <t>A04</t>
  </si>
  <si>
    <t>[MM] - ED800 operat. + components</t>
  </si>
  <si>
    <t>A05</t>
  </si>
  <si>
    <t>[NN] - ES200 operat. + components</t>
  </si>
  <si>
    <t>A06</t>
  </si>
  <si>
    <t>[QQ] - MS/HL operat. + comp.</t>
  </si>
  <si>
    <t>A07</t>
  </si>
  <si>
    <t>[PP] - Profiles + fixings for ES</t>
  </si>
  <si>
    <t>A08</t>
  </si>
  <si>
    <t>[RR] - Accessories f. ED/ES/MS/HL</t>
  </si>
  <si>
    <t>A09</t>
  </si>
  <si>
    <t>[SS] - Sundries f.prof.syst.S90/ISO/R91</t>
  </si>
  <si>
    <t>A10</t>
  </si>
  <si>
    <t>[TT] -Spare parts f. ED/ES/CS/MS/HL</t>
  </si>
  <si>
    <t>A11</t>
  </si>
  <si>
    <t>[ZZ] - ES410/420 comp.,options</t>
  </si>
  <si>
    <t>A12</t>
  </si>
  <si>
    <t>[AA,BB,CC,DD] - ST/FT complete doors</t>
  </si>
  <si>
    <t>A13</t>
  </si>
  <si>
    <t>[VV] - KT spare parts</t>
  </si>
  <si>
    <t>A14</t>
  </si>
  <si>
    <t>[WW] - Spare parts</t>
  </si>
  <si>
    <t>A15</t>
  </si>
  <si>
    <t>[II] - ED100, ED250 swing d.operat.</t>
  </si>
  <si>
    <t>A16</t>
  </si>
  <si>
    <t>[JJ] CS80 MAGNEO operat. + comp.</t>
  </si>
  <si>
    <t>A20</t>
  </si>
  <si>
    <t>[AG] - PORTEO + accessories</t>
  </si>
  <si>
    <t>ES400 Сервисный набор</t>
  </si>
  <si>
    <t>ES410 Механический набор для 1-створчатой двери</t>
  </si>
  <si>
    <t>ES420 Механический набор для 2-створчатой двери</t>
  </si>
  <si>
    <t>ES400 Профиль привода, 6м</t>
  </si>
  <si>
    <t>ES400 Зубчатый ремень, 50м</t>
  </si>
  <si>
    <t>ES400 Профиль привода, 3м</t>
  </si>
  <si>
    <t>ES400 Токоприемник, 4-контактный</t>
  </si>
  <si>
    <t>ES400 Трек из нержавеющей стали, 3м</t>
  </si>
  <si>
    <t>ES400 Трек из нержавеющей стали, 6м</t>
  </si>
  <si>
    <t>ES400 Каретка</t>
  </si>
  <si>
    <t>ES400 Ролик натяжной с замком</t>
  </si>
  <si>
    <t>ES400 Кулачек передний</t>
  </si>
  <si>
    <t>ES400 Кулачек задний</t>
  </si>
  <si>
    <t>ES400 Зубчатый ремень, 10м</t>
  </si>
  <si>
    <t>ES400 Дверной стопор</t>
  </si>
  <si>
    <t>ES400 Натяжитель ремня</t>
  </si>
  <si>
    <t>ES400 Блок управления</t>
  </si>
  <si>
    <t>ES400 Минидрайв</t>
  </si>
  <si>
    <t>ES200 Торцевые крышки (2шт) H=100мм, пласт.черные</t>
  </si>
  <si>
    <t>ES200 Контр-ролик</t>
  </si>
  <si>
    <t>Блок Минидрайв ES 200 EASY</t>
  </si>
  <si>
    <t>Блок Минидрайв ES 200</t>
  </si>
  <si>
    <t>Блок Минидрайв ES 75</t>
  </si>
  <si>
    <t>ES200 Набор крепежных винтов для LM-балки</t>
  </si>
  <si>
    <t>ES200 Набор крепежных винтов для монтажной пластины</t>
  </si>
  <si>
    <t>ES200 Набор для съемной крышки привода</t>
  </si>
  <si>
    <t>ES200 Электромагнитный замок с роликом</t>
  </si>
  <si>
    <t>ES200 Устройство ручной разблокировки замка - Кнопка</t>
  </si>
  <si>
    <t>ES200 Устройство ручной разблокировки замка - Шток</t>
  </si>
  <si>
    <t>ES200 Комплект крепления к стене LM-балки</t>
  </si>
  <si>
    <t>ES200 Комплект аккумуляторов</t>
  </si>
  <si>
    <t>ES200 Датчик состояния дверей</t>
  </si>
  <si>
    <t>ES200 Модуль дополнительных функций FM</t>
  </si>
  <si>
    <t>SST Комбинированный замок</t>
  </si>
  <si>
    <t>TST Набор 4-створ (лев+прав)</t>
  </si>
  <si>
    <t>TST Набор 2-створ (лев)</t>
  </si>
  <si>
    <t>TST Набор 2-створ (прав)</t>
  </si>
  <si>
    <t>ES200 Комплект крепежного ремня и упоров</t>
  </si>
  <si>
    <t>ES200 Обратный ролик с натяжным устройством</t>
  </si>
  <si>
    <t>ES200 Комплект кареток (лев+прав)</t>
  </si>
  <si>
    <t>ES200 Спецнабор для 1-ств двери</t>
  </si>
  <si>
    <t>ES200 Комплект щеток трека</t>
  </si>
  <si>
    <t>ES200 Торцевые крышки (2шт) H=100мм, без обработки</t>
  </si>
  <si>
    <t>ES200 Торцевые крышки (2шт) H=100мм, E6/C0</t>
  </si>
  <si>
    <t>ES200 Торцевые крышки (2шт) H=150мм, без обработки</t>
  </si>
  <si>
    <t>ES200 Торцевые крышки (2шт) H=150мм, E6/C0</t>
  </si>
  <si>
    <t>ES200 Комплект крепления крышки</t>
  </si>
  <si>
    <t>ES200 Комплект для привода длиннее 4м</t>
  </si>
  <si>
    <t>Стандартный набор для 2-створчатой двери с замком</t>
  </si>
  <si>
    <t>Стандартный набор для 2-створчатой двери без замка</t>
  </si>
  <si>
    <t>Стандартный набор для 1-створчатой двери с замком</t>
  </si>
  <si>
    <t>Стандартный набор для 1-створчатой двери без замка</t>
  </si>
  <si>
    <t>TST Стандартный набор, односторонний без замка</t>
  </si>
  <si>
    <t>ES200 Точечные крепления MANET</t>
  </si>
  <si>
    <t>ES200 Удлиняющая проставка для 150мм крышки привода</t>
  </si>
  <si>
    <t>ES200 Декор.крышки мест крепления LM-балки, без обработки</t>
  </si>
  <si>
    <t>ES200 Декор.крышки мест крепления LM-балки, E6/C0</t>
  </si>
  <si>
    <t>ES200 Зажимная шина стекла 10-12мм L=1500мм, без обработки</t>
  </si>
  <si>
    <t>ES200 Зажимная шина стекла 10-12мм L=1500мм, E6/C0</t>
  </si>
  <si>
    <t>ES200 Зажимная шина стекла 10-12мм L=1000мм, без обработки</t>
  </si>
  <si>
    <t>ES200 Зажимная шина стекла 10-12мм L=1000мм, E6/C0</t>
  </si>
  <si>
    <t>ES200 Центр стоп стеклянных створок</t>
  </si>
  <si>
    <t>SST B/R Набор для R-профилей</t>
  </si>
  <si>
    <t>FLEX Набор для U-образной напольной направляющей</t>
  </si>
  <si>
    <t>FLEX Сборочный набор подвижной створки</t>
  </si>
  <si>
    <t>FLEX Набор для сборки бокового экрана</t>
  </si>
  <si>
    <t xml:space="preserve">FLEX Набор крепежа для фрамуги </t>
  </si>
  <si>
    <t>ES200 Набор ST PURE</t>
  </si>
  <si>
    <t>FLEX механический замок створок в пол, без обработки</t>
  </si>
  <si>
    <t>FLEX механический замок створок в пол, E6/C0</t>
  </si>
  <si>
    <t>ED250 Привод распашной двери 230V</t>
  </si>
  <si>
    <t>ED100 Привод распашной двери 230V</t>
  </si>
  <si>
    <t>ED Крышка привода BASIC, сереб.</t>
  </si>
  <si>
    <t>ED Крышка привода BASIC, белый</t>
  </si>
  <si>
    <t>ED Крышка привода BASIC, RAL</t>
  </si>
  <si>
    <t>ED Крышка привода VARIO 2200мм</t>
  </si>
  <si>
    <t>ED Крышка привода VARIO 2800мм</t>
  </si>
  <si>
    <t>ED250 Карта расширения "Полная мощность"</t>
  </si>
  <si>
    <t>ED100 Карта расширения "Полная мощность"</t>
  </si>
  <si>
    <t>ED250 Карта расширения "Противопожарная"</t>
  </si>
  <si>
    <t>ED100 Карта расширения "Противопожарная"</t>
  </si>
  <si>
    <t>ED100/ED250 Карта расширения "Профессиональная"</t>
  </si>
  <si>
    <t>ED100/ED250 Карта расширения "Безбарьерный санузел"</t>
  </si>
  <si>
    <t>ED100/ED250 Карта расширения "DCW"</t>
  </si>
  <si>
    <t>ED Координатор закрывания ESR</t>
  </si>
  <si>
    <t>ED Кабель синхронизации 1400-1550мм</t>
  </si>
  <si>
    <t>ED Кабель синхронизации 1551-2200мм</t>
  </si>
  <si>
    <t>ED Кабель синхронизации 2201-3200мм</t>
  </si>
  <si>
    <t>ED Стандартная тяга 225 мм, сереб.</t>
  </si>
  <si>
    <t>ED Стандартная тяга 225 мм, белая</t>
  </si>
  <si>
    <t>ED Стандартная тяга 225 мм, RAL</t>
  </si>
  <si>
    <t>ED Стандартная тяга 500 мм, сереб.</t>
  </si>
  <si>
    <t>ED Стандартная тяга 500 мм, белая</t>
  </si>
  <si>
    <t>ED Стандартная тяга 500 мм, RAL</t>
  </si>
  <si>
    <t>ED Скользящий канал, сереб.</t>
  </si>
  <si>
    <t>ED Скользящий канал, белый</t>
  </si>
  <si>
    <t>ED Скользящий канал, RAL</t>
  </si>
  <si>
    <t>ED Удлинитель шпинделя 30мм</t>
  </si>
  <si>
    <t>ED Удлинитель шпинделя 60мм</t>
  </si>
  <si>
    <t>ED Удлинитель шпинделя 90мм</t>
  </si>
  <si>
    <t>ED Блок управления ED250</t>
  </si>
  <si>
    <t>ED Блок управления ED100</t>
  </si>
  <si>
    <t>ED Внутренний переключатель режимов</t>
  </si>
  <si>
    <t>ED Модуль основного разъема питания</t>
  </si>
  <si>
    <t>ED Торцевые крышки, серебристые</t>
  </si>
  <si>
    <t>ED Торцевые крышки, белые</t>
  </si>
  <si>
    <t>ED Основной разъем питания</t>
  </si>
  <si>
    <t>ED Винты для крепления удлинителя шпинделя 30мм</t>
  </si>
  <si>
    <t>ED Винты для крепления удлинителя шпинделя 60мм</t>
  </si>
  <si>
    <t>ED Винты для крепления удлинителя шпинделя 90мм</t>
  </si>
  <si>
    <t>ED Винты для крепления осевого адаптера 9мм</t>
  </si>
  <si>
    <t>ED Ленточный кабель</t>
  </si>
  <si>
    <t>ED Осевой адаптер 9мм</t>
  </si>
  <si>
    <t>ED Башмак и болт для скользящего канала</t>
  </si>
  <si>
    <t>PORTEO Монтажная пластина угловая, сереб.</t>
  </si>
  <si>
    <t>PORTEO Монтажная пластина угловая, белая</t>
  </si>
  <si>
    <t>PORTEO Монтажная пластина 30мм, сереб.</t>
  </si>
  <si>
    <t>PORTEO Монтажная пластина 40мм, сереб.</t>
  </si>
  <si>
    <t>PORTEO Монтажная пластина 40мм, белая</t>
  </si>
  <si>
    <t>PORTEO Монтажная пластина-башмак, сереб.</t>
  </si>
  <si>
    <t>PORTEO Монтажная пластина-башмак, белая</t>
  </si>
  <si>
    <t>PORTEO Рукав для кабеля, тип 500</t>
  </si>
  <si>
    <t>Датчик дыма RM-ED, сереб.</t>
  </si>
  <si>
    <t>Датчик дыма RM-ED, RAL</t>
  </si>
  <si>
    <t>Датчик дыма RM-ED, белый</t>
  </si>
  <si>
    <t>MAGNEO Комплект крышек и крепежа для стекл/дер.створок 875мм</t>
  </si>
  <si>
    <t>MAGNEO Комплект крышек и крепежа для стекл/дер.створок 1000мм</t>
  </si>
  <si>
    <t>MAGNEO Комплект крышек и крепежа для стекл/дер.створок 1125мм</t>
  </si>
  <si>
    <t>MAGNEO Комплект крышек и крепежа для MANET 875мм</t>
  </si>
  <si>
    <t>MAGNEO Комплект крышек и крепежа для MANET 1000мм</t>
  </si>
  <si>
    <t>MAGNEO Набор для деревянных створок</t>
  </si>
  <si>
    <t>MAGNEO Набор для стеклянных створок 875мм</t>
  </si>
  <si>
    <t>MAGNEO Набор для стеклянных створок 1000мм</t>
  </si>
  <si>
    <t>MAGNEO Набор для стеклянных створок 1125мм</t>
  </si>
  <si>
    <t>MAGNEO Привод 875мм</t>
  </si>
  <si>
    <t>MAGNEO Привод 1000мм</t>
  </si>
  <si>
    <t>MAGNEO Привод 1125мм</t>
  </si>
  <si>
    <t>MAGNEO Набор крепления привода в стену</t>
  </si>
  <si>
    <t>MAGNEO Набор крепления привода на стену 875мм</t>
  </si>
  <si>
    <t>MAGNEO Набор крепления привода на стену 1000мм</t>
  </si>
  <si>
    <t>MAGNEO Набор крепления привода на стену 1125мм</t>
  </si>
  <si>
    <t>MAGNEO Набор крепления привода на стекло</t>
  </si>
  <si>
    <t>MAGNEO Набор крепления дополнительного сенсора</t>
  </si>
  <si>
    <t>MAGNEO Кабель питания 230V</t>
  </si>
  <si>
    <t>MAGNEO Торцевые крышки 62мм, без обработки</t>
  </si>
  <si>
    <t>MAGNEO Торцевые крышки 62мм, E6/C0</t>
  </si>
  <si>
    <t>MAGNEO Торцевые крышки 75мм, без обработки</t>
  </si>
  <si>
    <t>MAGNEO Торцевые крышки 75мм, E6/C0</t>
  </si>
  <si>
    <t>MAGNEO Набор крышек для примыкания к стене</t>
  </si>
  <si>
    <t>MAGNEO Направляющий профиль для дер.створок 1125мм</t>
  </si>
  <si>
    <t>MAGNEO Напольная направляющая для дер.створок скрыт.монтаж</t>
  </si>
  <si>
    <t>MAGNEO Проставочная пластина 7мм на стену 875мм</t>
  </si>
  <si>
    <t>MAGNEO Проставочная пластина 7мм на стену 1000мм</t>
  </si>
  <si>
    <t>MAGNEO Проставочная пластина 7мм на стену 1125мм</t>
  </si>
  <si>
    <t>MAGNEO Замок электромеханический</t>
  </si>
  <si>
    <t>Радар Prosecure Easy Motion Mono, черный</t>
  </si>
  <si>
    <t>Радар Prosecure Easy Motion Mono, сереб.</t>
  </si>
  <si>
    <t>Радар Prosecure Easy Motion Mono, белый</t>
  </si>
  <si>
    <t>Радар Prosecure Easy Motion Stereo, черный</t>
  </si>
  <si>
    <t>Радар Prosecure Easy Motion Stereo, сереб.</t>
  </si>
  <si>
    <t>Радар Prosecure Easy Motion Stereo, белый</t>
  </si>
  <si>
    <t>Дождевая крышка для Prosecure Easy Motion</t>
  </si>
  <si>
    <t>Радар Prosecure Opti Motion Mono, черный</t>
  </si>
  <si>
    <t>Радар Prosecure Opti Motion Mono, сереб.</t>
  </si>
  <si>
    <t>Радар Prosecure Opti Motion Mono, белый</t>
  </si>
  <si>
    <t>Радар Prosecure Opti Motion Stereo, черный</t>
  </si>
  <si>
    <t>Радар Prosecure Opti Motion Stereo, сереб.</t>
  </si>
  <si>
    <t>Радар Prosecure Opti Motion Stereo, белый</t>
  </si>
  <si>
    <t>Дождевая крышка для Prosecure Opti Motion</t>
  </si>
  <si>
    <t>Фотобарьер Prosecure (приемник+передатчик)</t>
  </si>
  <si>
    <t>Сенсор безопасности Prosecure Opti Scan, черный</t>
  </si>
  <si>
    <t>Сенсор безопасности Prosecure Opti Scan 1, черный</t>
  </si>
  <si>
    <t>Сенсор безопасности Prosecure Opti Scan, сереб.</t>
  </si>
  <si>
    <t>Сенсор безопасности Prosecure Opti Scan 1, сереб.</t>
  </si>
  <si>
    <t>Сенсор безопасности Prosecure Opti Scan, белый</t>
  </si>
  <si>
    <t>Сенсор безопасности Prosecure Opti Scan 1, белый</t>
  </si>
  <si>
    <t>Сенсор безопасности Prosecure Opti Safe 700мм, черный</t>
  </si>
  <si>
    <t>Сенсор безопасности Prosecure Opti Safe 900мм, черный</t>
  </si>
  <si>
    <t>Сенсор безопасности Prosecure Opti Safe 1200мм, черный</t>
  </si>
  <si>
    <t>Сенсор безопасности Prosecure Opti Safe 1600мм, черный</t>
  </si>
  <si>
    <t>Сенсор безопасности Prosecure Opti Safe 700мм, сереб.</t>
  </si>
  <si>
    <t>Сенсор безопасности Prosecure Opti Safe 900мм, сереб.</t>
  </si>
  <si>
    <t>Сенсор безопасности Prosecure Opti Safe 1200мм, сереб.</t>
  </si>
  <si>
    <t>Сенсор безопасности Prosecure Opti Safe 1600мм, сереб.</t>
  </si>
  <si>
    <t>Сенсор безопасности Prosecure Opti Safe 700мм, RAL</t>
  </si>
  <si>
    <t>Сенсор безопасности Prosecure Opti Safe 900мм, RAL</t>
  </si>
  <si>
    <t>Сенсор безопасности Prosecure Opti Safe 1200мм, RAL</t>
  </si>
  <si>
    <t>Сенсор безопасности Prosecure Opti Safe 1600мм, RAL</t>
  </si>
  <si>
    <t>Сенсор безопасности Prosecure Opti Safe 700мм, белый</t>
  </si>
  <si>
    <t>Сенсор безопасности Prosecure Opti Safe 900мм, белый</t>
  </si>
  <si>
    <t>Сенсор безопасности Prosecure Opti Safe 1200мм, белый</t>
  </si>
  <si>
    <t>Сенсор безопасности Prosecure Opti Safe 1600мм, белый</t>
  </si>
  <si>
    <t>Prosecure Opti Combi 1, черный</t>
  </si>
  <si>
    <t>Prosecure Opti Combi 1, сереб.</t>
  </si>
  <si>
    <t>Prosecure Opti Combi 1, белый</t>
  </si>
  <si>
    <t>Дождевая крышка для Prosecure Opti Combi</t>
  </si>
  <si>
    <t>Дистанционное управление для Prosecure Opti Motion</t>
  </si>
  <si>
    <t>Кнопка аварийная (красная) 80х80 S55, скрытый монтаж</t>
  </si>
  <si>
    <t>Кнопка аварийная (зеленая), 80х80 S55, скрытый монтаж</t>
  </si>
  <si>
    <t>Кнопка большая локтевая, алюминий</t>
  </si>
  <si>
    <t>Кнопка отжимная, с тросом</t>
  </si>
  <si>
    <t>Кнопка малая для установки в раму с торца, с кабелем 5м, серая</t>
  </si>
  <si>
    <t>MAGNEO Напольная направляющая с монтажом на раму</t>
  </si>
  <si>
    <t>SST B/R Набор для R-профилей (новый)</t>
  </si>
  <si>
    <t>Ручной терминал для ES/ED/KT</t>
  </si>
  <si>
    <t>FLEX Щеточное уплотнение 11мм</t>
  </si>
  <si>
    <t>ES200 Щетка для зоны прохода</t>
  </si>
  <si>
    <t>Кнопка малая для установки в раму с торца, без кабеля, серая</t>
  </si>
  <si>
    <t>Кнопка ножная</t>
  </si>
  <si>
    <t>Кнопка аварийная, поверхностный монтаж</t>
  </si>
  <si>
    <t>Кнопка малая для установки в раму с торца, без кабеля, оранжевая</t>
  </si>
  <si>
    <t>Переключатель режимов под проф.цилиндр (1-поз), скрыт.монтаж</t>
  </si>
  <si>
    <t>Переключатель режимов под проф.цилиндр (1-поз), поверх.монтаж</t>
  </si>
  <si>
    <t>Переключатель режимов под проф.цилиндр ON-OFF (2-поз)</t>
  </si>
  <si>
    <t>Переключатель режимов под проф.цилиндр (2-поз), скрыт.монтаж</t>
  </si>
  <si>
    <t>Переключатель режимов под проф.цилиндр (2-поз), поверх.монтаж</t>
  </si>
  <si>
    <t>Кодонаборная клавиатура: электронный модуль</t>
  </si>
  <si>
    <t>Кодонаборная клавиатура: металлическая клавиатура</t>
  </si>
  <si>
    <t>Кнопка большая локтевая, пластик</t>
  </si>
  <si>
    <t>Коробка для поверхностного монтажа, одиночная</t>
  </si>
  <si>
    <t>IRS-2 Торцевая крышка правая</t>
  </si>
  <si>
    <t>IRS-2 Торцевая крышка левая</t>
  </si>
  <si>
    <t>Источник бесперебойного питания UPS MT 700 VA</t>
  </si>
  <si>
    <t>Кнопка большая локтевая без клавиши, нерж.сталь, поверх.монтаж</t>
  </si>
  <si>
    <t>Клавиша для большой кнопки с надписью "Tür Auf"</t>
  </si>
  <si>
    <t>Клавиша для большой кнопки без надписи</t>
  </si>
  <si>
    <t>Кнопка большая локтевая без клавиши, нерж.сталь, скрыт.монтаж</t>
  </si>
  <si>
    <t>Красно-зеленый индикатор состояния двери</t>
  </si>
  <si>
    <t>Коробка для поверхностного монтажа, одиночная, нерж.сталь</t>
  </si>
  <si>
    <t>Кнопка малая для установки в раму с торца, без кабеля, белая</t>
  </si>
  <si>
    <t>Запасной ключ к переключателю режимов с ключом</t>
  </si>
  <si>
    <t>Переключатель режимов с ручкой (2-поз) на крышку</t>
  </si>
  <si>
    <t>Клавиша из нерж.стали: закрыто / открыто</t>
  </si>
  <si>
    <t>Клавиша из нерж.стали: открыть дверь</t>
  </si>
  <si>
    <t>Клавиша из нерж.стали: частично открыто</t>
  </si>
  <si>
    <t>Клавиша из нерж.стали: нейтральная</t>
  </si>
  <si>
    <t>Клавиша из нерж.стали: постоянно открыто</t>
  </si>
  <si>
    <t>Клавиша из нерж.стали: инвалид</t>
  </si>
  <si>
    <t>Клавиша из нерж.стали: полное открытие</t>
  </si>
  <si>
    <t>Кнопка погодостойкая: картридж с прокладкой</t>
  </si>
  <si>
    <t>Набор уплотнителей IP44 для клавиш из нерж.стали</t>
  </si>
  <si>
    <t>Кнопка погодостойкая: рамка из нерж.стали</t>
  </si>
  <si>
    <t>Коробка для поверхностного монтажа S55 одиночная</t>
  </si>
  <si>
    <t>Коробка для поверхностного монтажа S55 двойная</t>
  </si>
  <si>
    <t>Сенсор безопасности IRS-2 330мм, сереб.</t>
  </si>
  <si>
    <t>Сенсор безопасности IRS-2 700мм, сереб.</t>
  </si>
  <si>
    <t>Сенсор безопасности IRS-2 900мм, сереб.</t>
  </si>
  <si>
    <t>Сенсор безопасности IRS-2 1200мм, сереб.</t>
  </si>
  <si>
    <t>Сенсор безопасности IRS-2 330мм, черный</t>
  </si>
  <si>
    <t>Сенсор безопасности IRS-2 900мм, черный</t>
  </si>
  <si>
    <t>ES200 Переключатель режимов EPS-FST (5-поз) для аварийных выходов</t>
  </si>
  <si>
    <t>ES200 Переключатель режимов EPS-S (5-поз)</t>
  </si>
  <si>
    <t>ED Переключатель режимов EPS-D (4-поз)</t>
  </si>
  <si>
    <t>ES200 Переключатель режимов EPS-S DCW (5-поз)</t>
  </si>
  <si>
    <t>ED Переключатель режимов EPS-D-DCW (4-поз)</t>
  </si>
  <si>
    <t>ES75 Переключатель режимов EPS-S3 (3-поз)</t>
  </si>
  <si>
    <t>MAGNEO Встроенный программный переключатель режимов</t>
  </si>
  <si>
    <t>ES200 Зубчатый ремень</t>
  </si>
  <si>
    <t>ES200 Резиновая прокладка трека</t>
  </si>
  <si>
    <t>ES200 Переключатель режимов с ручкой (5-поз)</t>
  </si>
  <si>
    <t>Переключатель режимов с ручкой (2-поз) скрыт.монтажа</t>
  </si>
  <si>
    <t>ED Переключатель режимов с ручкой (4-поз)</t>
  </si>
  <si>
    <t>ED Переключатель режимов с ключом (3-поз)</t>
  </si>
  <si>
    <t>ES200 Переключатель режимов с ключом (5-поз)</t>
  </si>
  <si>
    <t>ES200 Переключатель режимов с ключом (5-поз) для аварийных выходов</t>
  </si>
  <si>
    <t>ED Переключатель режимов с ключом (4-поз)</t>
  </si>
  <si>
    <t>ED Переключатель режимов под проф.цилиндр (4-поз)</t>
  </si>
  <si>
    <t>ES200 Переключатель режимов под проф.цилиндр (5-поз)</t>
  </si>
  <si>
    <t>Коробка для поверхностного монтажа прямоугольная</t>
  </si>
  <si>
    <t>ED Клавиша "Закрыть дверь" для распашных дверей</t>
  </si>
  <si>
    <t>Клавиша интерьерная, скрытый монтаж</t>
  </si>
  <si>
    <t>ES200 Профиль привода L=6250мм, без обработки</t>
  </si>
  <si>
    <t>ES200 Профиль привода L=4150мм, без обработки</t>
  </si>
  <si>
    <t>ES200 Монтажная пластина L=6250мм, без обработки</t>
  </si>
  <si>
    <t>ES200 Монтажная пластина L=6250мм, E6/C0</t>
  </si>
  <si>
    <t>ES200 Монтажная пластина L=4150мм, без обработки</t>
  </si>
  <si>
    <t>ES200 LM-балка L=6250мм, без обработки</t>
  </si>
  <si>
    <t>ES200 LM-балка L=6250мм, E6/C0</t>
  </si>
  <si>
    <t>ES200 LM-балка L=4150мм, без обработки</t>
  </si>
  <si>
    <t>ES200 LM-балка L=4150мм, E6/C0</t>
  </si>
  <si>
    <t>TST Профиль крышки для зоны прохода L=6250мм, без обработки</t>
  </si>
  <si>
    <t>TST Базовый профиль телескопического привода L=6250мм, без обработки</t>
  </si>
  <si>
    <t>TST Профиль быстрого трека TST L=6250мм, без обработки</t>
  </si>
  <si>
    <t>ES200 Крышка привода H=100мм, L=6250мм, без обработки</t>
  </si>
  <si>
    <t>ES200 Крышка привода H=100мм, L=6250мм, E6/C0</t>
  </si>
  <si>
    <t>ES200 Крышка привода H=100мм, L=4150мм, без обработки</t>
  </si>
  <si>
    <t>ES200 Крышка привода H=100мм, L=4250мм, без обработки</t>
  </si>
  <si>
    <t>ES200 Крышка привода H=100мм, L=4250мм, E6/C0</t>
  </si>
  <si>
    <t>ES200 Дополнительный профиль под каретки, без обработки</t>
  </si>
  <si>
    <t>ES200 Дополнительный профиль под каретки, E6/C0</t>
  </si>
  <si>
    <t>ES200 Соединительный профиль кареток</t>
  </si>
  <si>
    <t>ES200 Профиль трека L=6250мм, E6/C0</t>
  </si>
  <si>
    <t>ES200 Профиль трека L=4150мм, E6/C0</t>
  </si>
  <si>
    <t>ES200 Крышка привода H=150мм, L=6250мм, без обработки</t>
  </si>
  <si>
    <t>ES200 Крышка привода H=150мм, L=6250мм, E6/C0</t>
  </si>
  <si>
    <t>ES200 Крышка привода H=150мм, L=4150мм, E6/C0</t>
  </si>
  <si>
    <t>FLEX Cкользящий профиль ПВХ</t>
  </si>
  <si>
    <t>FLEX U-профиль 25x20x25x2 S90 L=6000мм, без обработки</t>
  </si>
  <si>
    <t>FLEX Резиновый уплотнитель I-образный</t>
  </si>
  <si>
    <t>ES200 Декоративный U-профиль LM-балки L=6250мм, без обработки</t>
  </si>
  <si>
    <t>ES200 Декоративный U-профиль LM-балки L=6250мм, E6/C0</t>
  </si>
  <si>
    <t>FLEX Профиль LM бок.экранов MANET L=6250мм, E6/C0</t>
  </si>
  <si>
    <t>FLEX Напольный профиль бок.экрана стекло 10мм L=6250мм, E6/C0</t>
  </si>
  <si>
    <t>FLEX Горизонтальный профиль L=6250мм, без обработки</t>
  </si>
  <si>
    <t>FLEX Горизонтальный профиль L=6250мм, E6/C0</t>
  </si>
  <si>
    <t>FLEX Вертикальный профиль L=5100мм, без обработки</t>
  </si>
  <si>
    <t>FLEX Вертикальный профиль L=5100мм, E6/C0</t>
  </si>
  <si>
    <t>FLEX Резиновый штапик для 8мм стекла</t>
  </si>
  <si>
    <t>FLEX Боковое ПВХ уплотнение L=2500мм</t>
  </si>
  <si>
    <t>FLEX Боковое ПВХ уплотнение L=3200мм</t>
  </si>
  <si>
    <t>FLEX Центральное ПВХ уплотнение L=2500мм</t>
  </si>
  <si>
    <t>FLEX Центральное ПВХ уплотнение L=3200мм</t>
  </si>
  <si>
    <t>FLEX Напольная шина бокового экрана L=6250мм, без обработки</t>
  </si>
  <si>
    <t>FLEX Напольная шина бокового экрана L=4250мм, E6/C0</t>
  </si>
  <si>
    <t>FLEX Профиль бокового уплотнения L=5100мм, без обработки</t>
  </si>
  <si>
    <t>FLEX Профиль бокового уплотнения L=5100мм, E6/C0</t>
  </si>
  <si>
    <t>FLEX Профиль соединения со стеной L=5100мм, без обработки</t>
  </si>
  <si>
    <t>FLEX Профиль соединения со стеной L=5100мм, E6/C0</t>
  </si>
  <si>
    <t>FLEX Резиновый штапик для 22мм стеклопакета</t>
  </si>
  <si>
    <t>FLEX Профиль примыкания S-обр.для 1-створ.двери L=5100мм, без обработки</t>
  </si>
  <si>
    <t>FLEX Профиль примыкания S-обр.для 1-створ.двери L=5100мм, E6/C0</t>
  </si>
  <si>
    <t>FLEX Импост 80мм L=6250мм, без обработки</t>
  </si>
  <si>
    <t>Напольная направляющая внешняя (на стекло)</t>
  </si>
  <si>
    <t>MAGNEO Монтажная пластина для стеклянных створок L=6250мм, E6/C0</t>
  </si>
  <si>
    <t>MAGNEO Монтажный профиль обратной стороны стекла L=6250мм</t>
  </si>
  <si>
    <t>MAGNEO Крышка с обратной стороны стекла L=6250мм, E6/C0</t>
  </si>
  <si>
    <t>MAGNEO Внутренняя крышка привода 75мм L=6250мм, E6/C0</t>
  </si>
  <si>
    <t>MAGNEO Внутренняя крышка привода 75мм L=6250мм, без обработки</t>
  </si>
  <si>
    <t>MAGNEO Внутренняя крышка привода 62мм L=6250мм, E6/C0</t>
  </si>
  <si>
    <t>MAGNEO Внутренняя крышка привода 62мм L=6250мм, без обработки</t>
  </si>
  <si>
    <t>MAGNEO Дистанционный профиль L=6250мм</t>
  </si>
  <si>
    <t>ES200 Easy Редукторный двигатель</t>
  </si>
  <si>
    <t>ES200 Easy Блок управления</t>
  </si>
  <si>
    <t>ES200 Easy Трансформатор</t>
  </si>
  <si>
    <t>ES200 Блок питания</t>
  </si>
  <si>
    <t>ES200 Блок управления</t>
  </si>
  <si>
    <t>ES200 Редукторный двигатель</t>
  </si>
  <si>
    <t>ES200 Соединитель зубчатого ремня</t>
  </si>
  <si>
    <t>ES200 Кронштейн крепления блока питания на ES90</t>
  </si>
  <si>
    <t>ES200 Кронштейн крепления блока управления на ES90</t>
  </si>
  <si>
    <t>ES200 Easy Кронштейн крепления блока управления на CS</t>
  </si>
  <si>
    <t>Наименование</t>
  </si>
  <si>
    <t>Примечания</t>
  </si>
  <si>
    <t>Группа товара</t>
  </si>
  <si>
    <t>Единица изм</t>
  </si>
  <si>
    <t>Артикул</t>
  </si>
  <si>
    <t>Кол-во</t>
  </si>
  <si>
    <t>Description</t>
  </si>
  <si>
    <t>Минидрайв блок ES 200</t>
  </si>
  <si>
    <t>шт.</t>
  </si>
  <si>
    <t>ES 200</t>
  </si>
  <si>
    <t>Минидрайв блок ES 200 Easy</t>
  </si>
  <si>
    <t>ES 200 Easy</t>
  </si>
  <si>
    <r>
      <t>Минидрайв блок ES 75</t>
    </r>
    <r>
      <rPr>
        <sz val="8"/>
        <color indexed="10"/>
        <rFont val="Arial Cyr"/>
        <charset val="204"/>
      </rPr>
      <t xml:space="preserve"> без подключения замка и аккумулятора</t>
    </r>
  </si>
  <si>
    <t>без подкл. замка и аккумулятора</t>
  </si>
  <si>
    <t>Набор для 1-створ двери без электромеханического замка</t>
  </si>
  <si>
    <t>комплект</t>
  </si>
  <si>
    <t xml:space="preserve">standard kit 1-leaf door without locking </t>
  </si>
  <si>
    <t>standard kit 1-leaf door with locking</t>
  </si>
  <si>
    <t>Набор для 2-створ двери без электромеханического замка</t>
  </si>
  <si>
    <t>standard kit 2-leaves door without locking</t>
  </si>
  <si>
    <t>Набор для 2-створ двери с электромеханическим замком</t>
  </si>
  <si>
    <t>standard kit 2-leaves door with locking</t>
  </si>
  <si>
    <t>Набор крепежных винтов для LM-балки</t>
  </si>
  <si>
    <t>заменяемо</t>
  </si>
  <si>
    <t>screw set for the LM-girder</t>
  </si>
  <si>
    <t>Набор крепежных винтов для монтажной плаcтины</t>
  </si>
  <si>
    <t>screw set for Mountingplate</t>
  </si>
  <si>
    <t>Комплект аккумуляторов</t>
  </si>
  <si>
    <t>batterie pack</t>
  </si>
  <si>
    <t>Набор из одного контр-ролика (для стабилизации узких дверей)</t>
  </si>
  <si>
    <t>set of second roller (narrow Doors)</t>
  </si>
  <si>
    <t>Кнопка для ручной разблокировки замка на крышке привода</t>
  </si>
  <si>
    <t>release mechanism by push button</t>
  </si>
  <si>
    <t xml:space="preserve">Тяга для ручной разблокировки замка </t>
  </si>
  <si>
    <t>release mechanism by pull rod driven</t>
  </si>
  <si>
    <t>Датчик состояния дверей</t>
  </si>
  <si>
    <t>door condition indicator</t>
  </si>
  <si>
    <t>Модуль дополнительных функций FM</t>
  </si>
  <si>
    <t>для ES200 только</t>
  </si>
  <si>
    <t>function modul</t>
  </si>
  <si>
    <t>Набор крепежа LM-балки к стене (фиксаторы и кронштейны)</t>
  </si>
  <si>
    <t>wall fasteners</t>
  </si>
  <si>
    <t>Набор для съемной крышки привода</t>
  </si>
  <si>
    <t>mounting set for removable internal cover</t>
  </si>
  <si>
    <t>Средний стоп-крoнштейн для кареток и цельностеклянных створок</t>
  </si>
  <si>
    <t>middle stopper set for carrier heads and full glass door leaf</t>
  </si>
  <si>
    <t>Доп набор для длины привода &gt; 4 м</t>
  </si>
  <si>
    <t>не обязателен</t>
  </si>
  <si>
    <t>upgrade kit operator length &gt;4m</t>
  </si>
  <si>
    <t>Монтажная пластина 6250мм анодированная E6/C0</t>
  </si>
  <si>
    <t>mounting backplate 6250mm E6/CO</t>
  </si>
  <si>
    <t>Монтажная пластина 6250мм без обработки</t>
  </si>
  <si>
    <t>mounting backplate 6250mm raw</t>
  </si>
  <si>
    <t>Монтажная пластина 4150мм без обработки</t>
  </si>
  <si>
    <t>mounting backplate 4150mm raw</t>
  </si>
  <si>
    <t>Профиль привода 6250мм</t>
  </si>
  <si>
    <t>operator profile 6250mm</t>
  </si>
  <si>
    <t>Профиль привода 4150мм</t>
  </si>
  <si>
    <t>operator profile 4150mm</t>
  </si>
  <si>
    <t>Трек 6250мм профиль</t>
  </si>
  <si>
    <t>track profile 6250mm</t>
  </si>
  <si>
    <t>Трек 4150мм профиль</t>
  </si>
  <si>
    <t>track profile 4150mm</t>
  </si>
  <si>
    <t>Резиновая прокладка трека ЦЕНА ЗА 1 МЕТР</t>
  </si>
  <si>
    <t>на всю длину привода</t>
  </si>
  <si>
    <t>м</t>
  </si>
  <si>
    <r>
      <t xml:space="preserve">rubber strip for track profil </t>
    </r>
    <r>
      <rPr>
        <b/>
        <i/>
        <sz val="8"/>
        <rFont val="Arial Cyr"/>
        <charset val="204"/>
      </rPr>
      <t>for 1 meter</t>
    </r>
  </si>
  <si>
    <t>Несущая LM-балка h=100мм l=6250мм анодированная E6/CO</t>
  </si>
  <si>
    <r>
      <t>LM girder h=100mm l=6250mm E6/CO</t>
    </r>
    <r>
      <rPr>
        <b/>
        <sz val="10"/>
        <rFont val="Arial Cyr"/>
        <charset val="204"/>
      </rPr>
      <t/>
    </r>
  </si>
  <si>
    <t>Несущая LM-балка h=100мм l=6250мм без обработки</t>
  </si>
  <si>
    <t>LM girder h=100mm l=6250mm raw</t>
  </si>
  <si>
    <t>Несущая LM-балка h=100мм l=4150мм анодированная E6/CO</t>
  </si>
  <si>
    <t>LM girder h=100mm l=4150mm E6/CO</t>
  </si>
  <si>
    <t>Несущая LM-балка h=100мм l=4150мм без обработки</t>
  </si>
  <si>
    <t>LM girder h=100mm l=4150mm raw</t>
  </si>
  <si>
    <t>Декор U-профиль LM-балки для LW зоны прохода 6250мм E6/C0</t>
  </si>
  <si>
    <r>
      <t>cover profil for passage aera 6250mm E6/CO</t>
    </r>
    <r>
      <rPr>
        <b/>
        <sz val="10"/>
        <rFont val="Arial Cyr"/>
        <charset val="204"/>
      </rPr>
      <t/>
    </r>
  </si>
  <si>
    <t>Декор U-профиль LM-балки для LW зоны прохода 6250мм без обработки</t>
  </si>
  <si>
    <t>cover profil for passage aera 6250mm raw</t>
  </si>
  <si>
    <t>Щетки для зоны прохода ЦЕНА ЗА 1 МЕТР</t>
  </si>
  <si>
    <t>для LM-балки и монтажной пластины</t>
  </si>
  <si>
    <r>
      <t>brush for clear opening width</t>
    </r>
    <r>
      <rPr>
        <b/>
        <i/>
        <sz val="8"/>
        <rFont val="Arial Cyr"/>
        <charset val="204"/>
      </rPr>
      <t xml:space="preserve"> for 1 meter</t>
    </r>
  </si>
  <si>
    <t>Lремня=2*LW+780</t>
  </si>
  <si>
    <t>2 шт по LW/2-357; 1 шт по LW-573</t>
  </si>
  <si>
    <t>Профиль дополнит под каретки для всех типов дверей E6/CO L=6250</t>
  </si>
  <si>
    <t>bracket profile E6/CO</t>
  </si>
  <si>
    <t>bracket profile raw</t>
  </si>
  <si>
    <t>Крышка привода h=100mm l=6250мм E6/CO</t>
  </si>
  <si>
    <r>
      <t>internal cover h=100mm l=6250mm E6/CO</t>
    </r>
    <r>
      <rPr>
        <b/>
        <sz val="10"/>
        <rFont val="Arial Cyr"/>
        <charset val="204"/>
      </rPr>
      <t/>
    </r>
  </si>
  <si>
    <t>Крышка привода h=100mm l=6250мм без обработки</t>
  </si>
  <si>
    <t>internal cover h=100mm l=6250mm raw</t>
  </si>
  <si>
    <t>Крышка привода h=100mm l=4250мм E6/CO</t>
  </si>
  <si>
    <r>
      <t>internal cover h=100mm l=4250mm E6/CO</t>
    </r>
    <r>
      <rPr>
        <b/>
        <sz val="10"/>
        <rFont val="Arial Cyr"/>
        <charset val="204"/>
      </rPr>
      <t/>
    </r>
  </si>
  <si>
    <t>Крышка привода h=100mm l=4150мм без обработки</t>
  </si>
  <si>
    <t>internal cover h=100mm l=4150mm raw</t>
  </si>
  <si>
    <t xml:space="preserve">Крышка привода h=150mm l=6250мм E6/C0 </t>
  </si>
  <si>
    <r>
      <t>internal cover h=150mm l=6250mm E6/CO</t>
    </r>
    <r>
      <rPr>
        <b/>
        <sz val="10"/>
        <rFont val="Arial Cyr"/>
        <charset val="204"/>
      </rPr>
      <t/>
    </r>
  </si>
  <si>
    <t xml:space="preserve">Крышка привода h=150mm l=4150мм E6/C0 </t>
  </si>
  <si>
    <r>
      <t>internal cover h=150mm l=4250mm E6/CO</t>
    </r>
    <r>
      <rPr>
        <b/>
        <sz val="10"/>
        <rFont val="Arial Cyr"/>
        <charset val="204"/>
      </rPr>
      <t/>
    </r>
  </si>
  <si>
    <t>Удлиняющий профиль для 150 мм крышки 16 мм 6200 мм</t>
  </si>
  <si>
    <t>Удлиняющая проставка для 150 мм крышки</t>
  </si>
  <si>
    <t>Торцевые крышки привода 2шт 150мм без обработки</t>
  </si>
  <si>
    <t>Торцевые крышки привода 2шт 150мм E6/C0</t>
  </si>
  <si>
    <t>Торцевые крышки привода 2шт 100мм E6/C0</t>
  </si>
  <si>
    <r>
      <t xml:space="preserve">end cover plate 2 pcs 100mm E6/CO </t>
    </r>
    <r>
      <rPr>
        <b/>
        <i/>
        <sz val="8"/>
        <rFont val="Arial Cyr"/>
        <charset val="204"/>
      </rPr>
      <t>for 5 completes</t>
    </r>
  </si>
  <si>
    <t>Торцевые крышки привода 2шт 100мм без обработки</t>
  </si>
  <si>
    <r>
      <t>end cover plate 2 pcs 100mm  raw</t>
    </r>
    <r>
      <rPr>
        <b/>
        <i/>
        <sz val="8"/>
        <rFont val="Arial Cyr"/>
        <charset val="204"/>
      </rPr>
      <t xml:space="preserve"> for 5 completes</t>
    </r>
  </si>
  <si>
    <t>Торцевые крышки привода 2шт 100мм пластиковые черные</t>
  </si>
  <si>
    <t>Комплект декоративных внешних крышек мест крепления LM-балки E6/C0</t>
  </si>
  <si>
    <t>cover profile for LM-girder E6/CO</t>
  </si>
  <si>
    <t>Комплект декоративных внешних крышек мест крепления LM-балки без обработки</t>
  </si>
  <si>
    <t>cover profile for LM-girder raw</t>
  </si>
  <si>
    <t>Фотобарьер Prosecure (приемник и передатчик)</t>
  </si>
  <si>
    <t>Counterlight with transmitter and receiver LB 03</t>
  </si>
  <si>
    <t>Opti Combi - радар с определением напр-я и фотобарьер ЧЕРНЫЙ</t>
  </si>
  <si>
    <t>Activ8 One On - radar direction-sensitive &amp; IR-sensor</t>
  </si>
  <si>
    <t>Радар OptiMotion Stereo Black с определением направления ЧЕРНЫЙ</t>
  </si>
  <si>
    <t xml:space="preserve">OptiMotion Stereo Black </t>
  </si>
  <si>
    <t>Радар OptiMotion Stereo Silver с определением направления СЕРЕБРО</t>
  </si>
  <si>
    <t>OptiMotion Stereo Silver</t>
  </si>
  <si>
    <t>Радар OptiMotion Mono Black без определения направления ЧЕРНЫЙ</t>
  </si>
  <si>
    <t>OptiMotion Mono Black</t>
  </si>
  <si>
    <t>Радар OptiMotion Mono Silver без определения направления СЕРЕБРО</t>
  </si>
  <si>
    <t>OptiMotion Mono Silver</t>
  </si>
  <si>
    <t>Радар OptiMotion Mono White без определения направления БЕЛЫЙ</t>
  </si>
  <si>
    <t>OptiMotion Mono White</t>
  </si>
  <si>
    <t xml:space="preserve">Радар EasyMotion Stereo Black с определением направления ЧЕРНЫЙ </t>
  </si>
  <si>
    <t>EasyMotion Stereo Black</t>
  </si>
  <si>
    <t xml:space="preserve">Радар EasyMotion Mono Black без определения направления ЧЕРНЫЙ </t>
  </si>
  <si>
    <t>EasyMotion Mono Black</t>
  </si>
  <si>
    <t>Радар EasyMotion Mono Silver без определения направления СЕРЕБРО</t>
  </si>
  <si>
    <t>EasyMotion Mono Silver</t>
  </si>
  <si>
    <t>Клавиша, нержавеющая сталь: картридж</t>
  </si>
  <si>
    <t>Клавиша, нержавеющая сталь: рамка одинарная</t>
  </si>
  <si>
    <t>Клавиша, нержавеющая сталь: клавиша без символов</t>
  </si>
  <si>
    <t>Клавиша, белая, Система 55, интерьерная, для скрытого монтажа, вкл. рамку</t>
  </si>
  <si>
    <t>Выключатель запорный, вкл. профильный полуцилиндр, тип KT8</t>
  </si>
  <si>
    <t>Кодовая клавиатура: блок управления</t>
  </si>
  <si>
    <t>Стандартный ключ пользователя для AutoSwitch (голубой)</t>
  </si>
  <si>
    <t>Бесконтактный выключатель MagicSwitch</t>
  </si>
  <si>
    <t>Program switch 5-pos for concealed mounting, aluminium, white 80 x 80 x 40 mm</t>
  </si>
  <si>
    <t>Кабель в комплект не входит неоходим 6х0,35</t>
  </si>
  <si>
    <t>Program switch 5-pos lockable, for concealed mounting, aluminium, white 80 x 80 x 40 mm</t>
  </si>
  <si>
    <t>Program switch 5-pos., lockable about Euro profile half-cylinder, for concealed mounting, aluminium, white 105 x 80 x 65 mm</t>
  </si>
  <si>
    <t>Кабель в комплект не входит неоходим 8х0,35</t>
  </si>
  <si>
    <t>Electronic programm switch designed in system 55, 5-pos.for concealed mounting, aluminium colour, white 80 x 80 mm</t>
  </si>
  <si>
    <t>Кнопка аварийной остановки скрытого монт. 80х80 мм</t>
  </si>
  <si>
    <t>Кабель в комплект не входит неоходим 2х0,35</t>
  </si>
  <si>
    <t>Emergency activation device for concealed mounting, 1 NO contact, 1 NC contact, frame white 80 x 80 mm (55)</t>
  </si>
  <si>
    <t xml:space="preserve">Кнопка аварийной остановки наружного монт. 68х68 </t>
  </si>
  <si>
    <t>Emergency activation device for surface mounting, 1 NO contact, 1 NC contact, 68 x 68 mm</t>
  </si>
  <si>
    <t>Корпус поверхностного монтажа двойной GIRA System55 белый</t>
  </si>
  <si>
    <t>ST-AP 55-1, box for surface mounting, single type, incl. frame, pure white RAL 9010 (55)</t>
  </si>
  <si>
    <t>Корпус поверхностного монтажа одинарный GIRA System55 белый</t>
  </si>
  <si>
    <t>Система крепления MANET для 1 створки с напольной направляющей</t>
  </si>
  <si>
    <t>Система крепления PURE для 1 створки (2 шт.)</t>
  </si>
  <si>
    <t>Направляющая напольная для 10мм стекла F-образная</t>
  </si>
  <si>
    <t>Базовый зажимной профиль 40 мм 6250 мм для цельностеклянных экранов и фрамуг (Дивизион Glass)</t>
  </si>
  <si>
    <t>п-обазный профиль 6000 мм б/о цена за метр 25x20x25x2 S-90</t>
  </si>
  <si>
    <t>Профиль декоративный на зажимной профиль 6250 мм E6/C0 (101) цена за метр (Дивизион Glass)</t>
  </si>
  <si>
    <t>Профиль боковых стекол 10мм экран 6250 мм E6/C0 цена за метр</t>
  </si>
  <si>
    <t>Профиль LM бок экранов 6250 E6/C0</t>
  </si>
  <si>
    <t>Крепления MANET для крепления монтажной пластины на стекло (Дивизион Glass), на привод обычно требуется 8 шт.</t>
  </si>
  <si>
    <t>Распил профиля</t>
  </si>
  <si>
    <t>Механический замок створок в пол 2 шт. в комплекте</t>
  </si>
  <si>
    <t>Базовый профиль телескопического привода ES200T 6250мм</t>
  </si>
  <si>
    <t>Быстрый трек телескопического привода ES200T 6250мм</t>
  </si>
  <si>
    <t>Профиль в монт пласт/LM для зоны прохода TST без обработки, 6250</t>
  </si>
  <si>
    <t>Компоненты для оператора ES200T Easy, ES200 T, ES200 T-2D (односторонний без замка)</t>
  </si>
  <si>
    <t>Набор аксессуаров для напольной направляющей ST-Flex</t>
  </si>
  <si>
    <t>Набор аксессуаров для створочной направляющей ST-Flex</t>
  </si>
  <si>
    <t>Резиновая монтажная лента 10м</t>
  </si>
  <si>
    <t>Напольная направляющая 6250мм</t>
  </si>
  <si>
    <t>Створочная направляющая Flex 6250мм</t>
  </si>
  <si>
    <t>Ответная часть одностворчатой двери труба из алюминия 40х60х2 мм длиной 3000 мм</t>
  </si>
  <si>
    <t>x</t>
  </si>
  <si>
    <t>.</t>
  </si>
  <si>
    <t>Створок:</t>
  </si>
  <si>
    <t>LW, мм =</t>
  </si>
  <si>
    <t>LH, мм =</t>
  </si>
  <si>
    <t>х</t>
  </si>
  <si>
    <t>под стекло 8 мм или стеклопакет 22 мм</t>
  </si>
  <si>
    <t>Или FLEX-КИТ 2000х2500 (вместо комплекта створок)</t>
  </si>
  <si>
    <t xml:space="preserve">RAL </t>
  </si>
  <si>
    <t>НЕОБРАБОТАННЫЙ ПРОФИЛЬ</t>
  </si>
  <si>
    <t>Приводы</t>
  </si>
  <si>
    <t>LW1500</t>
  </si>
  <si>
    <t>LW2000</t>
  </si>
  <si>
    <t>LW3000</t>
  </si>
  <si>
    <t>ES 200 (стандарт), для 1-ств. двери, в комплекте</t>
  </si>
  <si>
    <t>ES 200 (стандарт), для 2-ств. двери, в комплекте</t>
  </si>
  <si>
    <t>ES 200 Easy, для 1-ств. двери в комплекте</t>
  </si>
  <si>
    <t>ES 200 Easy, для 2-ств. двери в комплекте</t>
  </si>
  <si>
    <t>ES 75, для 1-ств. двери в комплекте</t>
  </si>
  <si>
    <t>ES 75, для 2-ств. двери в комплекте</t>
  </si>
  <si>
    <t>Створки</t>
  </si>
  <si>
    <t>Комплект профилей для сборки 1-го бокового экрана, система Flex, высота до 2550 мм, без заполнения, без обработки</t>
  </si>
  <si>
    <t>Комплект профилей для сборки 2-х боковых экранов, система Flex, высота до 2550 мм, без заполнения, без обработки</t>
  </si>
  <si>
    <t>Комплект профилей для сборки 1-го бокового экрана, система Flex, высота от 2551 мм до 3200 мм, без заполнения, без обработки</t>
  </si>
  <si>
    <t>Комплект профилей для сборки 2-х боковых экранов, система Flex, высота от 2551 мм до 3200 мм, без заполнения, без обработки</t>
  </si>
  <si>
    <t>Установленная скидка</t>
  </si>
  <si>
    <t>Ед. изм.</t>
  </si>
  <si>
    <t>Масса, кг</t>
  </si>
  <si>
    <t>Горизонтальный профиль ST FLEX, длина: 6,250 mm</t>
  </si>
  <si>
    <t>Без обработки</t>
  </si>
  <si>
    <t>E6/C0</t>
  </si>
  <si>
    <t>Вертикальный профиль ST FLEX, длина: 5,100 mm</t>
  </si>
  <si>
    <t>Центральное уплотнение ST FLEX, ПВХ, длина: 2,500 mm</t>
  </si>
  <si>
    <t>Центральное уплотнение ST FLEX, ПВХ, длина: 3,200 mm</t>
  </si>
  <si>
    <t>Боковое уплотнение ST FLEX, ПВХ, длина 2,500 мм</t>
  </si>
  <si>
    <t>Боковое уплотнение ST FLEX, ПВХ, длина 3,200 мм</t>
  </si>
  <si>
    <t>Напольная шина бокового экрана ST FLEX, длина: 6,250 mm</t>
  </si>
  <si>
    <t>Напольная шина бокового экрана ST FLEX, длина: 4,250 mm</t>
  </si>
  <si>
    <t>П-образный профиль 35x35x2 ST FLEX, боковой экран, длина 6,000 mm</t>
  </si>
  <si>
    <t>Профиль бокового уплотнения бокового экрана ST FLEX, длина: 5,100 mm</t>
  </si>
  <si>
    <t>Профиль соединения со стеной ST FLEX, длина: 5,100 mm</t>
  </si>
  <si>
    <t>Профиль уплотнения S-обр. для 1-ств. двери ST FLEX, длина: 5,100 mm</t>
  </si>
  <si>
    <t>Закладной ПВХ профиль напольной направляющей, длина: 3,200 mm</t>
  </si>
  <si>
    <t>Щеточное уплотнение SK 27110 11 mm</t>
  </si>
  <si>
    <t>I-образная резиновая вставка ST FLEX, катушка 250 m</t>
  </si>
  <si>
    <t>Импост ST FLEX, 80 mm, длина 6,250 mm</t>
  </si>
  <si>
    <t>Резиновый штапик ST FLEX для стекла 8мм, катушка 50м</t>
  </si>
  <si>
    <t>Резиновый штапик ST FLEX для стеклопакета 22мм, катушка 100м</t>
  </si>
  <si>
    <t>Набор U-образной напольной направляющей ST FLEX</t>
  </si>
  <si>
    <t>Набор крепления для одной фрамуги ST FLEX</t>
  </si>
  <si>
    <t>Крепежный набор для одной створки ST FLEX</t>
  </si>
  <si>
    <t>U-образная шина ST FLEX, длина: 6,250</t>
  </si>
  <si>
    <t>Монтажный набор для замка в пол ST FLEX</t>
  </si>
  <si>
    <t>ИТОГО комплект створок</t>
  </si>
  <si>
    <t>Профили:</t>
  </si>
  <si>
    <t>6,25м/2</t>
  </si>
  <si>
    <t>4,15м</t>
  </si>
  <si>
    <t>6,25м</t>
  </si>
  <si>
    <t>LW=700-1500</t>
  </si>
  <si>
    <t>LW=1501-2000</t>
  </si>
  <si>
    <t>LW=2001-3000</t>
  </si>
  <si>
    <t>Описание позиции</t>
  </si>
  <si>
    <t>Условия клиента</t>
  </si>
  <si>
    <t>Скидка</t>
  </si>
  <si>
    <t>Привод</t>
  </si>
  <si>
    <t>Привод автоматической раздвижной двери, тип ES 200 Easy, для 2-ств. двери в комплекте</t>
  </si>
  <si>
    <t>Розница</t>
  </si>
  <si>
    <t>Привод автоматической раздвижной двери, тип ES 75, для 1-ств. двери в комплекте</t>
  </si>
  <si>
    <t>Привод автоматической раздвижной двери, тип ES 75, для 2-ств. двери в комплекте</t>
  </si>
  <si>
    <t>Опции привода</t>
  </si>
  <si>
    <t>Аккумулятор резервного питания (только для ES 200 и ES200 Easy)</t>
  </si>
  <si>
    <t>Механический переключатель режимов с ключом для ES200 и ES200 Easy, 5-поз., для скрытого монтажа</t>
  </si>
  <si>
    <t>Электронный переключатель режимов для ES200 и ES200 Easy, Система 55, с мембранной клавиатурой, запираемый кодом, 5-позиционный, для скрытого монтажа</t>
  </si>
  <si>
    <t>Механический переключатель режимов для ES200 и ES200 Easy, 5-поз., под профильный полуцилиндр, для скрытого монтажа</t>
  </si>
  <si>
    <t>Электронный переключатель режимов для ES75, Система 55, с мембранной клавиатурой, запираемый кодом, 3-позиционный, для скрытого монтажа</t>
  </si>
  <si>
    <t>Кнопка аварийной остановки, Система 55, для скрытого монтажа</t>
  </si>
  <si>
    <t>Кнопка аварийной остановки для поверхностного монтажа</t>
  </si>
  <si>
    <t>Ручная разблокировка замка кнопкой на приводе</t>
  </si>
  <si>
    <t>Ручная разблокировка замка тягой вниз привода</t>
  </si>
  <si>
    <t>Средний ограничитель для цельностеклянных створок</t>
  </si>
  <si>
    <t>Модуль дополнительных функций FM (только для ES200)</t>
  </si>
  <si>
    <t>Активаторы</t>
  </si>
  <si>
    <t>Радар с определением направления движения Prosecure Opti Motion Stereo</t>
  </si>
  <si>
    <t>Комбинированный датчик (радар с определением направления движения + фотобарьер) Prosecure Opti Combi</t>
  </si>
  <si>
    <t>Фотобарьер Prosecure Light Barrier</t>
  </si>
  <si>
    <t>Клавиша, нержавеющая сталь, для установки снаружи, вкл. рамку</t>
  </si>
  <si>
    <t>Клавиша, белая, Система 55, интерьерная</t>
  </si>
  <si>
    <t>Выключатель запорный, под профильный полуцилиндр, тип KT8</t>
  </si>
  <si>
    <t>Кодовая клавиатура, покрытие нержавеющая сталь, вкл. блок управления</t>
  </si>
  <si>
    <t>Система контроля доступа типа AutoSwith приемник + 1 мастер-ключ (желтый)</t>
  </si>
  <si>
    <t>Створочные системы</t>
  </si>
  <si>
    <t>Комплект профилей для сборки 1-створчатой двери, система Flex, высота до 2550 мм, без заполнения, без обработки</t>
  </si>
  <si>
    <t>Комплект профилей для сборки 2-створчатой двери, система Flex, высота до 2550 мм, без заполнения, без обработки</t>
  </si>
  <si>
    <t>Комплект профилей для сборки 1-створчатой двери, система Flex, высота от 2551 мм до 3200 мм, без заполнения, без обработки</t>
  </si>
  <si>
    <t>Комплект профилей для сборки 2-створчатой двери, система Flex, высота от 2551 мм до 3200 мм, без заполнения, без обработки</t>
  </si>
  <si>
    <t>Комплект профилей для сборки бокового экрана 1-створчатой двери, система Flex, высота до 2550 мм, без заполнения, без обработки</t>
  </si>
  <si>
    <t>Комплект профилей для сборки бокового экрана 2-створчатой двери, система Flex, высота до 2550 мм, без заполнения, без обработки</t>
  </si>
  <si>
    <t>Комплект профилей для сборки бокового экрана 1-створчатой двери, система Flex, высота от 2551 до 3200 мм, без заполнения, без обработки</t>
  </si>
  <si>
    <t>Комплект профилей для сборки бокового экрана 2-створчатой двери, система Flex, высота от 2551 до 3200 мм, без заполнения, без обработки</t>
  </si>
  <si>
    <t>Покраска в цвета RAL (включены профили привода и створочных профилей)</t>
  </si>
  <si>
    <t>Одностворчатая дверь, профильная система Flex, окраска по RAL, высота до 2500 мм, заполнение триплекс 9 мм</t>
  </si>
  <si>
    <t>Двустворчатая дверь, профильная система Flex, окраска по RAL, высота до 2500 мм, заполнение триплекс 9 мм</t>
  </si>
  <si>
    <t>Одностворчатая дверь, профильная система Flex, окраска по RAL, высота до 2500 мм, заполнение стеклопакет 22 мм</t>
  </si>
  <si>
    <t>Двустворчатая дверь, профильная система Flex, окраска по RAL, высота до 2500 мм, заполнение стеклопакет 22 мм</t>
  </si>
  <si>
    <t>Одностворчатая дверь, профильная система G, окраска по RAL, высота до 2500 мм, заполнение закаленное стекло 10 мм</t>
  </si>
  <si>
    <t>Двустворчатая дверь, профильная система G окраска по RAL, высота до 2500 мм, заполнение закаленное стекло 10 мм</t>
  </si>
  <si>
    <t>PORTEO</t>
  </si>
  <si>
    <t>MAGNEO</t>
  </si>
  <si>
    <t>ES, ED</t>
  </si>
  <si>
    <t>LH3200</t>
  </si>
  <si>
    <t>ES200 Удлиняющий профиль для 150 мм крышки 16 мм L6250мм</t>
  </si>
  <si>
    <t>FLEX Резиновая монтажная лента 10м</t>
  </si>
  <si>
    <t>FLEX Напольная направляющая L=6250мм</t>
  </si>
  <si>
    <t>FLEX Створочная направляющая L=6250мм</t>
  </si>
  <si>
    <t>FLEX Набор аксессуаров для напольной направляющей</t>
  </si>
  <si>
    <t>FLEX Набор аксессуаров для створочной направляющей</t>
  </si>
  <si>
    <t>FLEX Набор Ш2000 В2500 2ств.8/22мм</t>
  </si>
  <si>
    <t>FLEX Набор Ш1500 В2500 1ств.8/22мм</t>
  </si>
  <si>
    <t xml:space="preserve">FLEX Труба из алю 40х60х2 мм для 1-ств.двери L=3000мм </t>
  </si>
  <si>
    <t>Выбор</t>
  </si>
  <si>
    <t>Наименование рус</t>
  </si>
  <si>
    <t>Группа
товара</t>
  </si>
  <si>
    <t>Руб с НДС</t>
  </si>
  <si>
    <t>Наименование англ</t>
  </si>
  <si>
    <t>Цвет</t>
  </si>
  <si>
    <t>Комплект: уголок, крышка, торцевые заглушки: для зажимная шина/деревянные створки - 875 мм</t>
  </si>
  <si>
    <t>шт</t>
  </si>
  <si>
    <t>Cover kit/fixing kit for glass clamping rail/wooden door panel - 875 mm</t>
  </si>
  <si>
    <t>Комплект  уголок, крышка, торцевые заглушки: для зажимная шина/деревянные створки - 1000 мм</t>
  </si>
  <si>
    <t>Cover kit/fixing kit for glass clamping rail/wooden door panel - 1,000 mm</t>
  </si>
  <si>
    <t>Комплект  уголок, крышка, торцевые заглушки: для зажимная шина/деревянные створки - 1125 мм</t>
  </si>
  <si>
    <t>Cover kit/fixing kit for glass clamping rail/wooden door panel - 1,125 mm</t>
  </si>
  <si>
    <t>Комплект  уголок, крышка, торцевые заглушки: для набор MANET - 875 мм</t>
  </si>
  <si>
    <t>Cover kit/fixing kit for MANET - 875 mm</t>
  </si>
  <si>
    <t>Комплект  уголок, крышка, торцевые заглушки: для набор MANET - 1000 мм</t>
  </si>
  <si>
    <t>Cover kit/fixing kit for MANET - 1,000 mm</t>
  </si>
  <si>
    <t>Комплект  уголок, крышка, торцевые заглушки: для набор MANET - 1125 мм</t>
  </si>
  <si>
    <t>Cover kit/fixing kit for MANET - 1,125 mm</t>
  </si>
  <si>
    <t>Набор крепления деревянных створок</t>
  </si>
  <si>
    <t>Door kit for wooden door panels</t>
  </si>
  <si>
    <t>Набор крепления MANET (вкл напольную направляющую)</t>
  </si>
  <si>
    <t>MANET door kit</t>
  </si>
  <si>
    <t>Набор зажимной шины - 875 мм E6/CO</t>
  </si>
  <si>
    <t>Door kit: glass clamping rail - 875 mm</t>
  </si>
  <si>
    <t>Набор зажимной шины - 1000 мм E6/CO</t>
  </si>
  <si>
    <t>Door kit: glass clamping rail - 1,000 mm</t>
  </si>
  <si>
    <t>Набор зажимной шины - 1125 мм E6/CO</t>
  </si>
  <si>
    <t>Door kit: glass clamping rail - 1,125 mm</t>
  </si>
  <si>
    <t xml:space="preserve">Привод MAGNEO 875 мм вкл. набор крепления в потолок </t>
  </si>
  <si>
    <t>CS 80 MAGNEO 875 mm incl. set for in-wall mounting</t>
  </si>
  <si>
    <t>Привод MAGNEO 1000 мм вкл. набор крепления в  потолок</t>
  </si>
  <si>
    <t>CS 80 MAGNEO 1,000 mm incl. set for in-wall mounting</t>
  </si>
  <si>
    <t>Привод MAGNEO 1125 мм вкл. набор крепления в  потолок</t>
  </si>
  <si>
    <t>CS 80 MAGNEO 1,125 mm incl. set for in-wall mounting</t>
  </si>
  <si>
    <t>Набор крепления в стену</t>
  </si>
  <si>
    <t>Set for in-wall mounting</t>
  </si>
  <si>
    <t>Набор крепления на стену для LW=875 мм</t>
  </si>
  <si>
    <t>Set for on-wall mounting, clear passage width (LW) = 875 mm</t>
  </si>
  <si>
    <t>Набор крепления на стену для LW=1000 мм</t>
  </si>
  <si>
    <t>Set for on-wall mounting, clear passage width (LW) = 1,000 mm</t>
  </si>
  <si>
    <t>Набор крепления на стену для LW=1125 мм</t>
  </si>
  <si>
    <t>Set for on-wall mounting, clear passage width (LW) = 1,125 mm</t>
  </si>
  <si>
    <t>Набор крепления привода на стекло</t>
  </si>
  <si>
    <t>Set for on-wall mounting (for glass walls)</t>
  </si>
  <si>
    <t>Набор крепления доп сенсора</t>
  </si>
  <si>
    <t>Additional sensor fixing set</t>
  </si>
  <si>
    <t>Торцевые крышки 62 мм без обработки</t>
  </si>
  <si>
    <t>End caps, 62 mm</t>
  </si>
  <si>
    <t xml:space="preserve"> mill finish</t>
  </si>
  <si>
    <t>Торцевые крышки 62 мм E6/C0</t>
  </si>
  <si>
    <t>Торцевые крышки 75 мм без обработки</t>
  </si>
  <si>
    <t>End caps, 75 mm</t>
  </si>
  <si>
    <t>Торцевые крышки 75 мм E6/C0</t>
  </si>
  <si>
    <t>Набор крышек для крепления на стену</t>
  </si>
  <si>
    <t>Set of cover profiles for wall connection</t>
  </si>
  <si>
    <t>Ручка для стеклянных раздвижных дверей</t>
  </si>
  <si>
    <t>Recessed door grip</t>
  </si>
  <si>
    <t>Направляющая для деревянных створок 1125 мм</t>
  </si>
  <si>
    <t>Guide rail for wooden door panels of 1,125 mm</t>
  </si>
  <si>
    <t>Напольная направляющая для деревянных створок, монтаж в стену</t>
  </si>
  <si>
    <t>Floor guide rail for wooden door panels, in-wall mounting</t>
  </si>
  <si>
    <t>Напольная направляющая для монтажа на раму</t>
  </si>
  <si>
    <t>Floor guide mounted on metal sheet (frame)</t>
  </si>
  <si>
    <t>Напольная направляющая внешняя для стекла</t>
  </si>
  <si>
    <t>Floor guide, external (glass)</t>
  </si>
  <si>
    <t>Монтажная пластина на стену для LW=875 мм</t>
  </si>
  <si>
    <t>Shim plate compl. clear passage width (LW) = 875 mm</t>
  </si>
  <si>
    <t>Монтажная пластина на стену для LW=1000 мм</t>
  </si>
  <si>
    <t>Shim plate compl. clear passage width (LW) = 1000 mm</t>
  </si>
  <si>
    <t>Монтажная пластина на стену для LW=1125 мм</t>
  </si>
  <si>
    <t>Shim plate compl. clear passage width (LW) = 1,125 mm</t>
  </si>
  <si>
    <t>Монтажная пластина для монтажа на стекло 6,25м E6/C0</t>
  </si>
  <si>
    <t>Mounting profile for glass fixing system, 6.25 m</t>
  </si>
  <si>
    <t>Монтажный профиль для монтажа на стекло 6,25м</t>
  </si>
  <si>
    <t>Fixing profile for glass fixing system, 6.25 m</t>
  </si>
  <si>
    <t>Профиль крышка для монтажа на стекло 6,25м E6/C0</t>
  </si>
  <si>
    <t>Cover profile for glass fixing system, 6.25 m</t>
  </si>
  <si>
    <t>Крышка привода 75мм 6,25м E6/C0</t>
  </si>
  <si>
    <t>Internal cover 75 mm, 6.25 m</t>
  </si>
  <si>
    <t>Крышка привода 75мм 6,25м без обработки</t>
  </si>
  <si>
    <t>mill finish</t>
  </si>
  <si>
    <t>Крышка привода 62мм 6,25м E6/C0</t>
  </si>
  <si>
    <t>Internal cover 62 mm, 6.25 m</t>
  </si>
  <si>
    <t>Крышка привода 62мм 6,25м без обработки</t>
  </si>
  <si>
    <t>Дистанционный профиль 6,25м</t>
  </si>
  <si>
    <t>Distance profile, 6.25 m</t>
  </si>
  <si>
    <t>Программный переключатель EPS-S3</t>
  </si>
  <si>
    <t>Program switch EPS-S3</t>
  </si>
  <si>
    <t xml:space="preserve">Встроенный программный переключатель MAGNEO </t>
  </si>
  <si>
    <t>Internal program switch MAGNEO</t>
  </si>
  <si>
    <t>Кнопка скрытого монтажа Systema 55 белая</t>
  </si>
  <si>
    <t>Pushbutton, flush-mounted, System 55 standard</t>
  </si>
  <si>
    <t>white</t>
  </si>
  <si>
    <t>Электромагнитый замок в привод МАГНЕО</t>
  </si>
  <si>
    <t>Радар Easy Motion Mono, черный</t>
  </si>
  <si>
    <t>Radar motion detector</t>
  </si>
  <si>
    <t>black</t>
  </si>
  <si>
    <t>Радар Easy Motion Mono, серебро</t>
  </si>
  <si>
    <t>silver-coloured</t>
  </si>
  <si>
    <t>Радар Easy Motion Stereo, черный</t>
  </si>
  <si>
    <t>Радар Easy Motion Stereo, серебро</t>
  </si>
  <si>
    <t>Радар Opti Motion Mono, черный</t>
  </si>
  <si>
    <t>Радар Opti Motion Mono, серебро</t>
  </si>
  <si>
    <t>Радар Opti Motion Stereo, черный</t>
  </si>
  <si>
    <t>Радар Opti Motion Stereo, серебро</t>
  </si>
  <si>
    <t>Opti Combi - радар с определением напр-я и фотобарьер, черный</t>
  </si>
  <si>
    <t>Combi sensor</t>
  </si>
  <si>
    <t>Opti Combi - радар с определением напр-я и фотобарьер, серебро</t>
  </si>
  <si>
    <t>ИТОГО:</t>
  </si>
  <si>
    <t>MAGNEO Набор для MANET</t>
  </si>
  <si>
    <t>MAGNEO Ручка для стеклянных дверей</t>
  </si>
  <si>
    <t>FLEX П-профиль 35x35x2, бок.экран, L=6000мм, без обработки</t>
  </si>
  <si>
    <t>FLEX П-профиль 35x35x2, бок.экран, L=6000мм, E6/C0</t>
  </si>
  <si>
    <t>Комплект профилей для сборки 1-й подвижной створки, система Flex, высота до 2500 мм, без заполнения, без обработки</t>
  </si>
  <si>
    <t>Комплект профилей для сборки 2-х подвижных створок, система Flex, высота до 2500 мм, без заполнения, без обработки</t>
  </si>
  <si>
    <t>Комплект профилей для сборки 1-й подвижной створки, система Flex, высота от 2501 мм до 3200 мм, без заполнения, без обработки</t>
  </si>
  <si>
    <t>Комплект профилей для сборки 2-х подвижных створок, система Flex, высота от 2501 мм до 3200 мм, без заполнения, без обработки</t>
  </si>
  <si>
    <t>Комплект профилей для сборки 1-го бокового экрана, система Flex, высота до 2500 мм, без заполнения, без обработки</t>
  </si>
  <si>
    <t>Комплект профилей для сборки 2-х боковых экранов, система Flex, высота до 2500 мм, без заполнения, без обработки</t>
  </si>
  <si>
    <t>Комплект профилей для сборки 1-го бокового экрана, система Flex, высота от 2501 мм до 3200 мм, без заполнения, без обработки</t>
  </si>
  <si>
    <t>Комплект профилей для сборки 2-х боковых экранов, система Flex, высота от 2501 мм до 3200 мм, без заполнения, без обработки</t>
  </si>
  <si>
    <t>LH2500</t>
  </si>
  <si>
    <t>Набор крепежа для одного бокового экрана ST</t>
  </si>
  <si>
    <t>ES200 Проволочный трос 3м</t>
  </si>
  <si>
    <t>Установленная скидка:</t>
  </si>
  <si>
    <t>Ед. изм</t>
  </si>
  <si>
    <t>Микровыключатель с кронштеном выкл шнуром с шариком</t>
  </si>
  <si>
    <t>Напольная кнопка черная</t>
  </si>
  <si>
    <t>Черный</t>
  </si>
  <si>
    <t>Выкл под профильный полуцилиндр скрытого монтажа KT3-1 75x75x60 2х позиц</t>
  </si>
  <si>
    <t>Выкл под профильный полуцилиндр поверх монтажа KT3-1 75x75x60 2х позиц</t>
  </si>
  <si>
    <t>Выкл под профильный полуцилиндр поверх/скр монтажа KT3-2 75x75x60 3х позиц вкл/выкл</t>
  </si>
  <si>
    <t>Выкл под профильный полуцилиндр скр монтажа KT8 75x75x60 3х позиц 0/вкл/выкл 2NO</t>
  </si>
  <si>
    <t>Выкл под профильный полуцилиндр поверх монтажа KT8 75x75x60 3х позиц 0/вкл/выкл 2NO</t>
  </si>
  <si>
    <t>Радар выкл MAGIC SWITCH реагирует на подненсение руки скрыт монтажа</t>
  </si>
  <si>
    <t>Корпус GIRA 1й-тип белый S-coloure</t>
  </si>
  <si>
    <t>Белый</t>
  </si>
  <si>
    <t>Локтевая кнопка - Локтевой выключатель 304х80, алюминий E6/C0, поверх.монтаж.</t>
  </si>
  <si>
    <t>Серебристый</t>
  </si>
  <si>
    <t>Локтевая кнопка - Локтевой выключатель 209х79, пластик, поверх. монтаж, серый</t>
  </si>
  <si>
    <t>Локтевая кнопка - Корпус локтевого выкл без нажимной панели 224х82 нерж.сталь, поверх.монтаж</t>
  </si>
  <si>
    <t>Локтевая кнопка - Корпус локтевого выключателя без нажимной панели 224х82 нерж.сталь, скрытый монтаж</t>
  </si>
  <si>
    <t>Локтевая кнопка - Нажимная панель локтевого выключателя "TUR AUF" 214x70mm, нерж.сталь</t>
  </si>
  <si>
    <t>Локтевая кнопка - Нажимная панель локтевого выключателя 214x70mm, нерж.сталь</t>
  </si>
  <si>
    <t>Светодиодный индикатор</t>
  </si>
  <si>
    <t>Главный выключатель ED Тип T0-1-102I/VS 2NO</t>
  </si>
  <si>
    <t>Корпус поверхностного монтажа белый одинарный 80х80х40 Система 55</t>
  </si>
  <si>
    <t>Корпус поверхностного монтажа белый двойной 80х80х40 Система 55</t>
  </si>
  <si>
    <t>Выключатель ручка поворотная белый корпус скрытого монтажа 80х80</t>
  </si>
  <si>
    <t>Корпус наружнего монтажа одинарный для программ перел с Евроцылиндром 100х80х65</t>
  </si>
  <si>
    <t>Кнопка с функцией HOLD-OPEN красного цвета для распашных приводов скр монт Система 55</t>
  </si>
  <si>
    <t>Красный</t>
  </si>
  <si>
    <t>Кнопка с функцией HOLD-OPEN для распашных приводов скр монт Система 55</t>
  </si>
  <si>
    <t>Сенсор безопасности IRS-2 (1 сенсор), 330мм, серебр.</t>
  </si>
  <si>
    <t>Сенсор безопасности IRS-2 (1 сенсор), 330мм, черный</t>
  </si>
  <si>
    <t>Сенсор безопасности IRS-2 (1 сенсор), 700мм, серебр.</t>
  </si>
  <si>
    <t>Сенсор безопасности IRS-2 (2 сенсора), 900мм, серебр.</t>
  </si>
  <si>
    <t>Сенсор безопасности IRS-2 (2 сенсора), 900мм, черный</t>
  </si>
  <si>
    <t>Сенсор безопасности IRS-2 (3 сенсора), 1200мм, серебр.</t>
  </si>
  <si>
    <t>Сенсор безопасности Prosecure Opti Safe, 700мм, серебр.</t>
  </si>
  <si>
    <t>Сенсор безопасности Prosecure Opti Safe, 700мм, черный</t>
  </si>
  <si>
    <t>Сенсор безопасности Prosecure Opti Safe, 700мм, белый</t>
  </si>
  <si>
    <t>Сенсор безопасности Prosecure Opti Safe, 700мм, RAL</t>
  </si>
  <si>
    <t>RAL</t>
  </si>
  <si>
    <t>Сенсор безопасности Prosecure Opti Safe, 900мм, серебр.</t>
  </si>
  <si>
    <t>Сенсор безопасности Prosecure Opti Safe, 900мм, черный</t>
  </si>
  <si>
    <t>Сенсор безопасности Prosecure Opti Safe, 900мм, белый</t>
  </si>
  <si>
    <t>Сенсор безопасности Prosecure Opti Safe, 900мм, RAL</t>
  </si>
  <si>
    <t>Сенсор безопасности Prosecure Opti Safe, 1200мм, серебр.</t>
  </si>
  <si>
    <t>Сенсор безопасности Prosecure Opti Safe, 1200мм, черный</t>
  </si>
  <si>
    <t>Сенсор безопасности Prosecure Opti Safe, 1200мм, белый</t>
  </si>
  <si>
    <t>Сенсор безопасности Prosecure Opti Safe, 1200мм, RAL</t>
  </si>
  <si>
    <t>Сенсор безопасности Prosecure Opti Safe, 1600мм, серебр.</t>
  </si>
  <si>
    <t>Сенсор безопасности Prosecure Opti Safe, 1600мм, черный</t>
  </si>
  <si>
    <t>Сенсор безопасности Prosecure Opti Safe, 1600мм, белый</t>
  </si>
  <si>
    <t>Сенсор безопасности Prosecure Opti Safe, 1600мм, RAL</t>
  </si>
  <si>
    <t>Сенсор безопасности Prosecure Opti Scan, серебр.</t>
  </si>
  <si>
    <t>Сенсор безопасности Prosecure Opti Scan 1 (DIN 18650), черный</t>
  </si>
  <si>
    <t>Сенсор безопасности Prosecure Opti Scan 1 (DIN 18650), серебр.</t>
  </si>
  <si>
    <t>Сенсор безопасности Prosecure Opti Scan 1 (DIN 18650), белый</t>
  </si>
  <si>
    <t>Штанга радара EAGLE длиной 500мм ЧЕРНАЯ</t>
  </si>
  <si>
    <t>Переключатель режимов EPS-D (4-поз)</t>
  </si>
  <si>
    <t>Переключатель режимов EPS-D-DCW (4-поз)</t>
  </si>
  <si>
    <t>Переключатель режимов с ручкой (4-поз)</t>
  </si>
  <si>
    <t>Переключатель режимов с ключом (3-поз)</t>
  </si>
  <si>
    <t>Переключатель режимов с ключом (4-поз)</t>
  </si>
  <si>
    <t>Переключатель режимов под проф.цилиндр (4-поз)</t>
  </si>
  <si>
    <t>PORTEO Привод 230V (привод+скольз.канал+крышка), серебр.</t>
  </si>
  <si>
    <t>серебристый</t>
  </si>
  <si>
    <t>PORTEO Привод 230V (привод+скольз.канал+крышка), белый</t>
  </si>
  <si>
    <t>белый</t>
  </si>
  <si>
    <t>PORTEO Монтажная пластина угловая, серебр.</t>
  </si>
  <si>
    <t>PORTEO Монтажная пластина 30мм, серебр.</t>
  </si>
  <si>
    <t>PORTEO Монтажная пластина 40мм, серебр.</t>
  </si>
  <si>
    <t>PORTEO Монтажная пластина-башмак, серебр.</t>
  </si>
  <si>
    <t>ED 250 привод распашной двери 230 V</t>
  </si>
  <si>
    <t>ED 100 привод распашной двери 230 V</t>
  </si>
  <si>
    <t>ED100/250 BASIC крышка, серебр.</t>
  </si>
  <si>
    <t>ED100/250 BASIC крышка, белая</t>
  </si>
  <si>
    <t>ED100/250 BASIC крышка, RAL</t>
  </si>
  <si>
    <t>ED100/250 VARIO крышка 2200 mm, серебр.</t>
  </si>
  <si>
    <t>ED100/250 VARIO крышка 2800 mm, серебр.</t>
  </si>
  <si>
    <t>ED100/250 координатор закрывания ESR</t>
  </si>
  <si>
    <t xml:space="preserve">ED карта полной мощности 250 </t>
  </si>
  <si>
    <t xml:space="preserve">ED карта полной мощности 100 </t>
  </si>
  <si>
    <t>ED карта пожарной защиты 250</t>
  </si>
  <si>
    <t>ED карта пожарной защиты 100</t>
  </si>
  <si>
    <t>ED карта Professional</t>
  </si>
  <si>
    <t>ED карта Санузел для инвалидов</t>
  </si>
  <si>
    <t>ED карта DCW</t>
  </si>
  <si>
    <t>ED100/250 стандартный рычаг до 225 mm,серебр.</t>
  </si>
  <si>
    <t>ED100/250 стандартыный рычаг до 225 mm, белый</t>
  </si>
  <si>
    <t>ED100/250 стандартный рычаг до 225 mm, RAL</t>
  </si>
  <si>
    <t>ED100/250 стандартный рычаг до 500 mm, серебр.</t>
  </si>
  <si>
    <t>ED100/250 стандартный рычаг до 500 mm, белый</t>
  </si>
  <si>
    <t>ED100/250 стандартный рычаг до 500 mm, RAL</t>
  </si>
  <si>
    <t>ED100/250 скользящий канал, сереб.</t>
  </si>
  <si>
    <t>ED100/250 скользящий канал, белый</t>
  </si>
  <si>
    <t>ED100/250 скользящий канал, RAL</t>
  </si>
  <si>
    <t>ED100/250 удлинитель шпинделя (оси рычага) 30 mm</t>
  </si>
  <si>
    <t>ED100/250 удлинитель шпинделя (оси рычага) 60 mm</t>
  </si>
  <si>
    <t>ED100/250 удлинитель шпинделя (оси рычага) 90 mm</t>
  </si>
  <si>
    <t>ED Штанга радара EAGLE L=500мм, черная</t>
  </si>
  <si>
    <t>S05</t>
  </si>
  <si>
    <t>KU</t>
  </si>
  <si>
    <t>KU-KS</t>
  </si>
  <si>
    <t>Набор для 1-створ двери с электромеханическим замком</t>
  </si>
  <si>
    <t>Зубчатый ремень (бухта 55м) по метрам</t>
  </si>
  <si>
    <t>Toothed belt 55m for 1 meter</t>
  </si>
  <si>
    <t>G13</t>
  </si>
  <si>
    <t>Glass</t>
  </si>
  <si>
    <t>Glass: Profile systems</t>
  </si>
  <si>
    <t>G08</t>
  </si>
  <si>
    <t>MANET</t>
  </si>
  <si>
    <r>
      <rPr>
        <sz val="8"/>
        <color rgb="FFFF0000"/>
        <rFont val="Arial Cyr"/>
        <charset val="204"/>
      </rPr>
      <t xml:space="preserve">для ES75 </t>
    </r>
    <r>
      <rPr>
        <sz val="8"/>
        <rFont val="Arial Cyr"/>
        <charset val="204"/>
      </rPr>
      <t>Кабель в комплект не входит неоходим 6х0,35</t>
    </r>
  </si>
  <si>
    <t>не для ES75</t>
  </si>
  <si>
    <t>5 позиц. Переключатель режимов скрытого монтажа с РУКОЯТКОЙ</t>
  </si>
  <si>
    <t>5 позиц. Переключатель режимов скрытого монтажа с КЛЮЧОМ</t>
  </si>
  <si>
    <t>5 позиц. Переключатель режимов скрытого монтажа с ЕВРОЦИЛИНДРОМ</t>
  </si>
  <si>
    <t>5 позиц. Переключатель режимов скрытого монтажа ЭЛЕКТРОННЫЙ</t>
  </si>
  <si>
    <t>3 позиц. Переключатель режимов скрытого монтажа ЭЛЕКТРОННЫЙ EPS-S3</t>
  </si>
  <si>
    <t>Кодовая клавиатура: металл.клавиатура, покрытие нержавеющая сталь</t>
  </si>
  <si>
    <t>Условия партнера:</t>
  </si>
  <si>
    <t>ES200 Крепления MANET для монтажной пластины на стекло</t>
  </si>
  <si>
    <t>Бесконтактный выключатель "Magic Switch"</t>
  </si>
  <si>
    <t>PORTEO Привод 230V, сереб.</t>
  </si>
  <si>
    <t>PORTEO Привод 230V, белый</t>
  </si>
  <si>
    <t>Розничная цена</t>
  </si>
  <si>
    <t>Кабель-канал 300мм для ED наружный</t>
  </si>
  <si>
    <t>Кабель-канал 600мм для ED наружный</t>
  </si>
  <si>
    <t>Кабель-канал KU260 для ED врезной</t>
  </si>
  <si>
    <t>Кабель-канал KU480 для ED врезной</t>
  </si>
  <si>
    <t>ED Кабель-канал KU260 врезной</t>
  </si>
  <si>
    <t>ED Кабель-канал KU480 врезной</t>
  </si>
  <si>
    <t>ED Кабель-канал 300мм наружный</t>
  </si>
  <si>
    <t>ED Кабель-канал 600мм наружный</t>
  </si>
  <si>
    <t>ES200 Основные ролики (4шт)</t>
  </si>
  <si>
    <t>Напольная направляющая L - форма (компл./2 шт.)</t>
  </si>
  <si>
    <t>Напольная направляющая (черная-крутящаяся)</t>
  </si>
  <si>
    <t>Кол-во комплектов створок:</t>
  </si>
  <si>
    <t>ES Комплект ходовых роликов ES90/100/MS (4шт)</t>
  </si>
  <si>
    <t>ES200 Базовый зажимной профиль 40 мм L=6000мм</t>
  </si>
  <si>
    <t>ES200 Профиль декор.на зажимной профиль L=6000 мм, E6/C0</t>
  </si>
  <si>
    <t>Стекло 8мм =</t>
  </si>
  <si>
    <t>Стеклопакет 22мм =</t>
  </si>
  <si>
    <t>CS Зубчатый ремень</t>
  </si>
  <si>
    <t>CS Мотор-редуктор для привода</t>
  </si>
  <si>
    <t>CS Комплект ходовой+опорный ролик (1шт каждого)</t>
  </si>
  <si>
    <t>ES Комплект аккумуляторов ES 55/60/70/90/100</t>
  </si>
  <si>
    <r>
      <t>Профиль для соединения кареток по метрам</t>
    </r>
    <r>
      <rPr>
        <sz val="8"/>
        <color rgb="FFFF0000"/>
        <rFont val="Arial Cyr"/>
        <charset val="204"/>
      </rPr>
      <t xml:space="preserve"> (выписывать на 1-створчатые двери и на все TST).</t>
    </r>
  </si>
  <si>
    <r>
      <t xml:space="preserve">Профиль дополнит под каретки для всех типов дверей без обработки L=6250 </t>
    </r>
    <r>
      <rPr>
        <sz val="8"/>
        <color rgb="FFFF0000"/>
        <rFont val="Arial Cyr"/>
        <charset val="204"/>
      </rPr>
      <t>(выписывать если покупается Привод без створок и на все Цельностеклянные)</t>
    </r>
  </si>
  <si>
    <t>Зажимная шина стекла10-12мм ES200 длина 1500мм без обработки</t>
  </si>
  <si>
    <t>Зажимная шина стекла10-12мм ES200 длина 1500мм E6/C0</t>
  </si>
  <si>
    <t>Зажимная шина стекла10-12мм ES200 длина 1000мм без обработки</t>
  </si>
  <si>
    <t>Зажимная шина стекла10-12мм ES200 длина 1000мм E6/C0</t>
  </si>
  <si>
    <t>FLEX Набор Ш3000 В3200 2ств.8/22мм</t>
  </si>
  <si>
    <t>ES200 Монтажная пластина L=4250мм, E6/C0</t>
  </si>
  <si>
    <t>Монтажная пластина 4250мм анодированная E6/C0</t>
  </si>
  <si>
    <t>mounting backplate 4250mm E6/C0</t>
  </si>
  <si>
    <t>ES200 Основные ролики (2шт)</t>
  </si>
  <si>
    <t>Блок Минидрайв ES 200 EASYplus</t>
  </si>
  <si>
    <t>Минидрайв блок ES 200 Easy Plus</t>
  </si>
  <si>
    <t>ES 75</t>
  </si>
  <si>
    <t>ES 200 Easy Plus</t>
  </si>
  <si>
    <t>Прайс-лист № 7 от 01.02.2016</t>
  </si>
  <si>
    <t>Цена, в y.e., включая НДС*</t>
  </si>
  <si>
    <t xml:space="preserve"> </t>
  </si>
  <si>
    <t>Стоимость единицы со склада ДОРМА Рус., y.e. без НДС</t>
  </si>
  <si>
    <t>Стоимость единицы со склада ДОРМА Рус., y.e. с НДС</t>
  </si>
  <si>
    <t>Цена выбранных позиций, вкл. НДС, y.e.</t>
  </si>
  <si>
    <t>Розничная цена
y.e. с НДС</t>
  </si>
  <si>
    <t>Цена выбранных позиций
y.e., вкл. НДС</t>
  </si>
  <si>
    <t>Розница, y.e. с НДС</t>
  </si>
  <si>
    <t>Цена единицы со склада ДОРМА Рус., y.e. с НДС</t>
  </si>
  <si>
    <t>Стоимость выбранных позиций,
y.e.с НДС</t>
  </si>
  <si>
    <t>Розничная цена, y.e. с НДС</t>
  </si>
  <si>
    <r>
      <t>Цена 1 м</t>
    </r>
    <r>
      <rPr>
        <vertAlign val="superscript"/>
        <sz val="10"/>
        <rFont val="Arial Cyr"/>
        <charset val="204"/>
      </rPr>
      <t>2</t>
    </r>
    <r>
      <rPr>
        <sz val="10"/>
        <rFont val="Arial Cyr"/>
        <charset val="204"/>
      </rPr>
      <t>, с НДС, y.e.</t>
    </r>
  </si>
  <si>
    <t>y.e. с НДС</t>
  </si>
  <si>
    <t>y.e.с НДС</t>
  </si>
  <si>
    <t>* - 1 y.e. = 1 euro</t>
  </si>
  <si>
    <t>Итого, y.e.</t>
  </si>
  <si>
    <t>Комплект створок, y.e.</t>
  </si>
  <si>
    <r>
      <t>Остекление</t>
    </r>
    <r>
      <rPr>
        <sz val="10"/>
        <rFont val="Arial Cyr"/>
        <charset val="204"/>
      </rPr>
      <t xml:space="preserve"> (для 2-створчатой двери = 2 шт),</t>
    </r>
    <r>
      <rPr>
        <b/>
        <sz val="10"/>
        <rFont val="Arial Cyr"/>
        <charset val="204"/>
      </rPr>
      <t xml:space="preserve"> y.e.
</t>
    </r>
    <r>
      <rPr>
        <b/>
        <sz val="10"/>
        <color rgb="FFFF0000"/>
        <rFont val="Arial Cyr"/>
        <charset val="204"/>
      </rPr>
      <t>Надо выбрать Стекло 8мм или Стеклопакет 22мм</t>
    </r>
  </si>
  <si>
    <r>
      <t xml:space="preserve">покраска в RAL  </t>
    </r>
    <r>
      <rPr>
        <sz val="10"/>
        <rFont val="Arial Cyr"/>
        <charset val="204"/>
      </rPr>
      <t>(при наличии декоративных  элементов требующих отделки/покраски необходимо указать цвет по шкале RAL), y.e.</t>
    </r>
  </si>
  <si>
    <t>Монтаж одной двери, y.e.</t>
  </si>
  <si>
    <t>ИТОГО по спецификации, y.e.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</si>
</sst>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0.00&quot;р.&quot;;[Red]\-#,##0.00&quot;р.&quot;"/>
    <numFmt numFmtId="43" formatCode="_-* #,##0.00_р_._-;\-* #,##0.00_р_._-;_-* &quot;-&quot;??_р_._-;_-@_-"/>
    <numFmt numFmtId="164" formatCode="#,##0.00&quot;р.&quot;"/>
    <numFmt numFmtId="165" formatCode="_-* #,##0.00[$р.-419]_-;\-* #,##0.00[$р.-419]_-;_-* &quot;-&quot;??[$р.-419]_-;_-@_-"/>
    <numFmt numFmtId="166" formatCode="0.000"/>
    <numFmt numFmtId="167" formatCode="_-* #,##0.00\ &quot;€&quot;_-;\-* #,##0.00\ &quot;€&quot;_-;_-* &quot;-&quot;??\ &quot;€&quot;_-;_-@_-"/>
    <numFmt numFmtId="168" formatCode="_-* #,##0&quot;€&quot;_-;\-* #,##0&quot;€&quot;_-;_-* &quot;-&quot;&quot;€&quot;_-;_-@_-"/>
    <numFmt numFmtId="169" formatCode="_-* #,##0.00&quot;€&quot;_-;\-* #,##0.00&quot;€&quot;_-;_-* &quot;-&quot;??&quot;€&quot;_-;_-@_-"/>
    <numFmt numFmtId="170" formatCode="_-* #,##0.00_ _€_-;\-* #,##0.00_ _€_-;_-* &quot;-&quot;??_ _€_-;_-@_-"/>
    <numFmt numFmtId="172" formatCode="_-* #,##0.00\ [$€-407]_-;\-* #,##0.00\ [$€-407]_-;_-* &quot;-&quot;??\ [$€-407]_-;_-@_-"/>
    <numFmt numFmtId="173" formatCode="0.0"/>
    <numFmt numFmtId="174" formatCode="#,##0.00\ [$€-1]"/>
    <numFmt numFmtId="175" formatCode="0.0%"/>
    <numFmt numFmtId="176" formatCode="#,##0.00\ &quot;€&quot;"/>
    <numFmt numFmtId="177" formatCode="#,##0.000000000_ ;\-#,##0.000000000\ "/>
    <numFmt numFmtId="178" formatCode="#,##0.00_ ;\-#,##0.00\ "/>
  </numFmts>
  <fonts count="60" x14ac:knownFonts="1">
    <font>
      <sz val="10"/>
      <name val="Arial Cyr"/>
      <charset val="204"/>
    </font>
    <font>
      <sz val="11"/>
      <color theme="1"/>
      <name val="Calibri"/>
      <family val="2"/>
      <charset val="204"/>
      <scheme val="minor"/>
    </font>
    <font>
      <sz val="10"/>
      <name val="Arial Cyr"/>
      <charset val="204"/>
    </font>
    <font>
      <sz val="8"/>
      <name val="Arial"/>
      <family val="2"/>
    </font>
    <font>
      <sz val="10"/>
      <name val="Arial"/>
      <family val="2"/>
      <charset val="204"/>
    </font>
    <font>
      <sz val="8"/>
      <name val="Arial"/>
      <family val="2"/>
      <charset val="204"/>
    </font>
    <font>
      <sz val="10"/>
      <color indexed="8"/>
      <name val="Arial"/>
      <family val="2"/>
    </font>
    <font>
      <sz val="10"/>
      <name val="Arial"/>
      <family val="2"/>
    </font>
    <font>
      <sz val="8"/>
      <name val="Arial Cyr"/>
      <charset val="204"/>
    </font>
    <font>
      <b/>
      <sz val="10"/>
      <name val="Arial Cyr"/>
      <charset val="204"/>
    </font>
    <font>
      <b/>
      <sz val="12"/>
      <name val="Arial"/>
      <family val="2"/>
      <charset val="204"/>
    </font>
    <font>
      <b/>
      <sz val="10"/>
      <color rgb="FFFF0000"/>
      <name val="Arial Cyr"/>
      <charset val="204"/>
    </font>
    <font>
      <sz val="10"/>
      <name val="Arial"/>
      <family val="2"/>
      <charset val="204"/>
    </font>
    <font>
      <sz val="11"/>
      <color theme="1"/>
      <name val="Calibri"/>
      <family val="2"/>
      <scheme val="minor"/>
    </font>
    <font>
      <b/>
      <sz val="8"/>
      <name val="Arial"/>
      <family val="2"/>
      <charset val="204"/>
    </font>
    <font>
      <b/>
      <sz val="8"/>
      <name val="Arial"/>
      <family val="2"/>
    </font>
    <font>
      <sz val="11"/>
      <color indexed="8"/>
      <name val="Calibri"/>
      <family val="2"/>
    </font>
    <font>
      <sz val="10"/>
      <name val="Verdana"/>
      <family val="2"/>
      <charset val="204"/>
    </font>
    <font>
      <sz val="10"/>
      <name val="Arial"/>
      <family val="2"/>
      <charset val="204"/>
    </font>
    <font>
      <sz val="10"/>
      <color indexed="9"/>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8"/>
      <color theme="1"/>
      <name val="Arial"/>
      <family val="2"/>
      <charset val="204"/>
    </font>
    <font>
      <b/>
      <sz val="8"/>
      <color theme="1"/>
      <name val="Arial"/>
      <family val="2"/>
      <charset val="204"/>
    </font>
    <font>
      <sz val="8"/>
      <color theme="1"/>
      <name val="Arial"/>
      <family val="2"/>
    </font>
    <font>
      <b/>
      <sz val="10"/>
      <color indexed="10"/>
      <name val="Arial Cyr"/>
      <charset val="204"/>
    </font>
    <font>
      <b/>
      <sz val="10"/>
      <color indexed="62"/>
      <name val="Arial Cyr"/>
      <charset val="204"/>
    </font>
    <font>
      <sz val="8"/>
      <color indexed="10"/>
      <name val="Arial Cyr"/>
      <charset val="204"/>
    </font>
    <font>
      <b/>
      <i/>
      <sz val="8"/>
      <name val="Arial Cyr"/>
      <charset val="204"/>
    </font>
    <font>
      <sz val="10"/>
      <color rgb="FFFF0000"/>
      <name val="Arial Cyr"/>
      <charset val="204"/>
    </font>
    <font>
      <vertAlign val="superscript"/>
      <sz val="10"/>
      <name val="Arial Cyr"/>
      <charset val="204"/>
    </font>
    <font>
      <sz val="10"/>
      <color theme="0" tint="-0.499984740745262"/>
      <name val="Arial Cyr"/>
      <charset val="204"/>
    </font>
    <font>
      <b/>
      <sz val="12"/>
      <name val="Arial Cyr"/>
      <charset val="204"/>
    </font>
    <font>
      <sz val="10"/>
      <name val="Arial CYR"/>
    </font>
    <font>
      <b/>
      <sz val="10"/>
      <color rgb="FF595959"/>
      <name val="Arial"/>
      <family val="2"/>
      <charset val="204"/>
    </font>
    <font>
      <b/>
      <sz val="9"/>
      <color indexed="81"/>
      <name val="Tahoma"/>
      <family val="2"/>
      <charset val="204"/>
    </font>
    <font>
      <sz val="9"/>
      <color indexed="81"/>
      <name val="Tahoma"/>
      <family val="2"/>
      <charset val="204"/>
    </font>
    <font>
      <sz val="10"/>
      <color indexed="17"/>
      <name val="Arial Cyr"/>
      <charset val="204"/>
    </font>
    <font>
      <sz val="10"/>
      <name val="Arial"/>
      <family val="2"/>
      <charset val="204"/>
    </font>
    <font>
      <b/>
      <sz val="10"/>
      <name val="Arial"/>
      <family val="2"/>
      <charset val="204"/>
    </font>
    <font>
      <b/>
      <sz val="10"/>
      <name val="Arial"/>
      <family val="2"/>
    </font>
    <font>
      <sz val="8"/>
      <color rgb="FFFF0000"/>
      <name val="Arial Cyr"/>
      <charset val="204"/>
    </font>
    <font>
      <sz val="8"/>
      <color theme="1"/>
      <name val="Arial Cyr"/>
      <charset val="204"/>
    </font>
  </fonts>
  <fills count="68">
    <fill>
      <patternFill patternType="none"/>
    </fill>
    <fill>
      <patternFill patternType="gray125"/>
    </fill>
    <fill>
      <patternFill patternType="solid">
        <fgColor indexed="40"/>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rgb="FFFFFFCC"/>
      </patternFill>
    </fill>
    <fill>
      <patternFill patternType="solid">
        <fgColor indexed="49"/>
      </patternFill>
    </fill>
    <fill>
      <patternFill patternType="solid">
        <fgColor indexed="41"/>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3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rgb="FFFFFF00"/>
        <bgColor indexed="64"/>
      </patternFill>
    </fill>
  </fills>
  <borders count="27">
    <border>
      <left/>
      <right/>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31"/>
      </top>
      <bottom style="thin">
        <color indexed="31"/>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rgb="FF808080"/>
      </top>
      <bottom style="medium">
        <color rgb="FF808080"/>
      </bottom>
      <diagonal/>
    </border>
    <border>
      <left/>
      <right/>
      <top/>
      <bottom style="medium">
        <color rgb="FF808080"/>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36">
    <xf numFmtId="165" fontId="0" fillId="0" borderId="0"/>
    <xf numFmtId="43" fontId="2" fillId="0" borderId="0" applyFont="0" applyFill="0" applyBorder="0" applyAlignment="0" applyProtection="0"/>
    <xf numFmtId="4" fontId="6" fillId="2" borderId="1" applyNumberFormat="0" applyProtection="0">
      <alignment horizontal="left" vertical="center" indent="1"/>
    </xf>
    <xf numFmtId="165" fontId="2" fillId="0" borderId="0"/>
    <xf numFmtId="9" fontId="2" fillId="0" borderId="0" applyFont="0" applyFill="0" applyBorder="0" applyAlignment="0" applyProtection="0"/>
    <xf numFmtId="0" fontId="12" fillId="0" borderId="0"/>
    <xf numFmtId="0" fontId="13" fillId="0" borderId="0"/>
    <xf numFmtId="0" fontId="6" fillId="0" borderId="0"/>
    <xf numFmtId="167" fontId="7" fillId="0" borderId="0" applyFont="0" applyFill="0" applyBorder="0" applyAlignment="0" applyProtection="0"/>
    <xf numFmtId="0" fontId="6" fillId="0" borderId="0"/>
    <xf numFmtId="0" fontId="7" fillId="0" borderId="0"/>
    <xf numFmtId="0" fontId="7" fillId="0" borderId="0"/>
    <xf numFmtId="0" fontId="13" fillId="0" borderId="0"/>
    <xf numFmtId="9" fontId="13" fillId="0" borderId="0" applyFont="0" applyFill="0" applyBorder="0" applyAlignment="0" applyProtection="0"/>
    <xf numFmtId="0" fontId="16" fillId="0" borderId="0"/>
    <xf numFmtId="0" fontId="16" fillId="0" borderId="0"/>
    <xf numFmtId="168" fontId="17" fillId="0" borderId="0" applyFont="0" applyFill="0" applyBorder="0" applyAlignment="0" applyProtection="0"/>
    <xf numFmtId="169" fontId="17" fillId="0" borderId="0" applyFont="0" applyFill="0" applyBorder="0" applyAlignment="0" applyProtection="0"/>
    <xf numFmtId="0" fontId="2" fillId="0" borderId="0"/>
    <xf numFmtId="0" fontId="4" fillId="0" borderId="0"/>
    <xf numFmtId="0" fontId="17" fillId="0" borderId="0"/>
    <xf numFmtId="0" fontId="4" fillId="0" borderId="0"/>
    <xf numFmtId="0" fontId="4" fillId="0" borderId="0"/>
    <xf numFmtId="0" fontId="1" fillId="0" borderId="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8" fillId="0" borderId="0"/>
    <xf numFmtId="9" fontId="7" fillId="0" borderId="0" applyFont="0" applyFill="0" applyBorder="0" applyAlignment="0" applyProtection="0"/>
    <xf numFmtId="4" fontId="3" fillId="7" borderId="5" applyNumberFormat="0" applyProtection="0">
      <alignment horizontal="left" vertical="center" indent="1"/>
    </xf>
    <xf numFmtId="0" fontId="6" fillId="8" borderId="0" applyNumberFormat="0" applyBorder="0" applyAlignment="0" applyProtection="0"/>
    <xf numFmtId="0" fontId="6" fillId="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19" fillId="16" borderId="0" applyNumberFormat="0" applyBorder="0" applyAlignment="0" applyProtection="0"/>
    <xf numFmtId="0" fontId="19" fillId="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20"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6" fillId="23" borderId="0" applyNumberFormat="0" applyBorder="0" applyAlignment="0" applyProtection="0"/>
    <xf numFmtId="0" fontId="16" fillId="31" borderId="0" applyNumberFormat="0" applyBorder="0" applyAlignment="0" applyProtection="0"/>
    <xf numFmtId="0" fontId="20" fillId="24" borderId="0" applyNumberFormat="0" applyBorder="0" applyAlignment="0" applyProtection="0"/>
    <xf numFmtId="0" fontId="20" fillId="2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20" fillId="21" borderId="0" applyNumberFormat="0" applyBorder="0" applyAlignment="0" applyProtection="0"/>
    <xf numFmtId="0" fontId="20"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20" fillId="37" borderId="0" applyNumberFormat="0" applyBorder="0" applyAlignment="0" applyProtection="0"/>
    <xf numFmtId="0" fontId="21" fillId="35" borderId="0" applyNumberFormat="0" applyBorder="0" applyAlignment="0" applyProtection="0"/>
    <xf numFmtId="0" fontId="22" fillId="38" borderId="5" applyNumberFormat="0" applyAlignment="0" applyProtection="0"/>
    <xf numFmtId="0" fontId="23" fillId="30" borderId="6" applyNumberFormat="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5" fillId="0" borderId="0" applyNumberFormat="0" applyFill="0" applyBorder="0" applyAlignment="0" applyProtection="0"/>
    <xf numFmtId="0" fontId="16" fillId="28" borderId="0" applyNumberFormat="0" applyBorder="0" applyAlignment="0" applyProtection="0"/>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29" fillId="36" borderId="5" applyNumberFormat="0" applyAlignment="0" applyProtection="0"/>
    <xf numFmtId="0" fontId="30" fillId="0" borderId="10" applyNumberFormat="0" applyFill="0" applyAlignment="0" applyProtection="0"/>
    <xf numFmtId="0" fontId="3" fillId="35" borderId="5" applyNumberFormat="0" applyFont="0" applyAlignment="0" applyProtection="0"/>
    <xf numFmtId="0" fontId="16" fillId="6" borderId="4" applyNumberFormat="0" applyFont="0" applyAlignment="0" applyProtection="0"/>
    <xf numFmtId="0" fontId="31" fillId="38" borderId="11" applyNumberFormat="0" applyAlignment="0" applyProtection="0"/>
    <xf numFmtId="4" fontId="3" fillId="42" borderId="5" applyNumberFormat="0" applyProtection="0">
      <alignment vertical="center"/>
    </xf>
    <xf numFmtId="4" fontId="32" fillId="5" borderId="5" applyNumberFormat="0" applyProtection="0">
      <alignment vertical="center"/>
    </xf>
    <xf numFmtId="4" fontId="3" fillId="5" borderId="5" applyNumberFormat="0" applyProtection="0">
      <alignment horizontal="left" vertical="center" indent="1"/>
    </xf>
    <xf numFmtId="0" fontId="33" fillId="42" borderId="1" applyNumberFormat="0" applyProtection="0">
      <alignment horizontal="left" vertical="top" indent="1"/>
    </xf>
    <xf numFmtId="4" fontId="3" fillId="7" borderId="5" applyNumberFormat="0" applyProtection="0">
      <alignment horizontal="left" vertical="center" indent="1"/>
    </xf>
    <xf numFmtId="4" fontId="3" fillId="43" borderId="5" applyNumberFormat="0" applyProtection="0">
      <alignment horizontal="right" vertical="center"/>
    </xf>
    <xf numFmtId="4" fontId="3" fillId="44" borderId="5" applyNumberFormat="0" applyProtection="0">
      <alignment horizontal="right" vertical="center"/>
    </xf>
    <xf numFmtId="4" fontId="3" fillId="45" borderId="12" applyNumberFormat="0" applyProtection="0">
      <alignment horizontal="right" vertical="center"/>
    </xf>
    <xf numFmtId="4" fontId="3" fillId="17" borderId="5" applyNumberFormat="0" applyProtection="0">
      <alignment horizontal="right" vertical="center"/>
    </xf>
    <xf numFmtId="4" fontId="3" fillId="46" borderId="5" applyNumberFormat="0" applyProtection="0">
      <alignment horizontal="right" vertical="center"/>
    </xf>
    <xf numFmtId="4" fontId="3" fillId="47" borderId="5" applyNumberFormat="0" applyProtection="0">
      <alignment horizontal="right" vertical="center"/>
    </xf>
    <xf numFmtId="4" fontId="3" fillId="13" borderId="5" applyNumberFormat="0" applyProtection="0">
      <alignment horizontal="right" vertical="center"/>
    </xf>
    <xf numFmtId="4" fontId="3" fillId="9" borderId="5" applyNumberFormat="0" applyProtection="0">
      <alignment horizontal="right" vertical="center"/>
    </xf>
    <xf numFmtId="4" fontId="3" fillId="48" borderId="5" applyNumberFormat="0" applyProtection="0">
      <alignment horizontal="right" vertical="center"/>
    </xf>
    <xf numFmtId="4" fontId="3" fillId="49" borderId="12" applyNumberFormat="0" applyProtection="0">
      <alignment horizontal="left" vertical="center" indent="1"/>
    </xf>
    <xf numFmtId="4" fontId="7" fillId="15" borderId="12" applyNumberFormat="0" applyProtection="0">
      <alignment horizontal="left" vertical="center" indent="1"/>
    </xf>
    <xf numFmtId="4" fontId="7" fillId="15" borderId="12" applyNumberFormat="0" applyProtection="0">
      <alignment horizontal="left" vertical="center" indent="1"/>
    </xf>
    <xf numFmtId="4" fontId="3" fillId="2" borderId="5" applyNumberFormat="0" applyProtection="0">
      <alignment horizontal="right" vertical="center"/>
    </xf>
    <xf numFmtId="4" fontId="3" fillId="8" borderId="12" applyNumberFormat="0" applyProtection="0">
      <alignment horizontal="left" vertical="center" indent="1"/>
    </xf>
    <xf numFmtId="4" fontId="3" fillId="2" borderId="12" applyNumberFormat="0" applyProtection="0">
      <alignment horizontal="left" vertical="center" indent="1"/>
    </xf>
    <xf numFmtId="0" fontId="3" fillId="12" borderId="5" applyNumberFormat="0" applyProtection="0">
      <alignment horizontal="left" vertical="center" indent="1"/>
    </xf>
    <xf numFmtId="0" fontId="3" fillId="15" borderId="1" applyNumberFormat="0" applyProtection="0">
      <alignment horizontal="left" vertical="top" indent="1"/>
    </xf>
    <xf numFmtId="0" fontId="3" fillId="50" borderId="5" applyNumberFormat="0" applyProtection="0">
      <alignment horizontal="left" vertical="center" indent="1"/>
    </xf>
    <xf numFmtId="0" fontId="3" fillId="2" borderId="1" applyNumberFormat="0" applyProtection="0">
      <alignment horizontal="left" vertical="top" indent="1"/>
    </xf>
    <xf numFmtId="0" fontId="3" fillId="51" borderId="5" applyNumberFormat="0" applyProtection="0">
      <alignment horizontal="left" vertical="center" indent="1"/>
    </xf>
    <xf numFmtId="0" fontId="3" fillId="51" borderId="1" applyNumberFormat="0" applyProtection="0">
      <alignment horizontal="left" vertical="top" indent="1"/>
    </xf>
    <xf numFmtId="0" fontId="3" fillId="8" borderId="5" applyNumberFormat="0" applyProtection="0">
      <alignment horizontal="left" vertical="center" indent="1"/>
    </xf>
    <xf numFmtId="0" fontId="3" fillId="8" borderId="1" applyNumberFormat="0" applyProtection="0">
      <alignment horizontal="left" vertical="top" indent="1"/>
    </xf>
    <xf numFmtId="0" fontId="3" fillId="52" borderId="13" applyNumberFormat="0">
      <protection locked="0"/>
    </xf>
    <xf numFmtId="0" fontId="15" fillId="15" borderId="14" applyBorder="0"/>
    <xf numFmtId="4" fontId="34" fillId="53" borderId="1" applyNumberFormat="0" applyProtection="0">
      <alignment vertical="center"/>
    </xf>
    <xf numFmtId="4" fontId="32" fillId="54" borderId="2" applyNumberFormat="0" applyProtection="0">
      <alignment vertical="center"/>
    </xf>
    <xf numFmtId="4" fontId="34" fillId="12" borderId="1" applyNumberFormat="0" applyProtection="0">
      <alignment horizontal="left" vertical="center" indent="1"/>
    </xf>
    <xf numFmtId="0" fontId="34" fillId="53" borderId="1" applyNumberFormat="0" applyProtection="0">
      <alignment horizontal="left" vertical="top" indent="1"/>
    </xf>
    <xf numFmtId="4" fontId="3" fillId="0" borderId="5" applyNumberFormat="0" applyProtection="0">
      <alignment horizontal="right" vertical="center"/>
    </xf>
    <xf numFmtId="4" fontId="32" fillId="3" borderId="5" applyNumberFormat="0" applyProtection="0">
      <alignment horizontal="right" vertical="center"/>
    </xf>
    <xf numFmtId="0" fontId="34" fillId="2" borderId="1" applyNumberFormat="0" applyProtection="0">
      <alignment horizontal="left" vertical="top" indent="1"/>
    </xf>
    <xf numFmtId="4" fontId="35" fillId="55" borderId="12" applyNumberFormat="0" applyProtection="0">
      <alignment horizontal="left" vertical="center" indent="1"/>
    </xf>
    <xf numFmtId="0" fontId="3" fillId="56" borderId="2"/>
    <xf numFmtId="4" fontId="36" fillId="52" borderId="5" applyNumberFormat="0" applyProtection="0">
      <alignment horizontal="right" vertical="center"/>
    </xf>
    <xf numFmtId="0" fontId="37" fillId="0" borderId="0" applyNumberFormat="0" applyFill="0" applyBorder="0" applyAlignment="0" applyProtection="0"/>
    <xf numFmtId="0" fontId="13" fillId="0" borderId="0"/>
    <xf numFmtId="0" fontId="37" fillId="0" borderId="0" applyNumberFormat="0" applyFill="0" applyBorder="0" applyAlignment="0" applyProtection="0"/>
    <xf numFmtId="0" fontId="24" fillId="0" borderId="15" applyNumberFormat="0" applyFill="0" applyAlignment="0" applyProtection="0"/>
    <xf numFmtId="0" fontId="38" fillId="0" borderId="0" applyNumberFormat="0" applyFill="0" applyBorder="0" applyAlignment="0" applyProtection="0"/>
    <xf numFmtId="0" fontId="6" fillId="3" borderId="16"/>
    <xf numFmtId="0" fontId="55" fillId="0" borderId="0"/>
  </cellStyleXfs>
  <cellXfs count="387">
    <xf numFmtId="165" fontId="0" fillId="0" borderId="0" xfId="0"/>
    <xf numFmtId="165" fontId="0" fillId="0" borderId="0" xfId="0" applyBorder="1"/>
    <xf numFmtId="166" fontId="14" fillId="0" borderId="0" xfId="0" applyNumberFormat="1" applyFont="1" applyFill="1" applyBorder="1" applyAlignment="1">
      <alignment horizontal="center" vertical="center" wrapText="1"/>
    </xf>
    <xf numFmtId="2" fontId="14" fillId="0" borderId="0" xfId="0" applyNumberFormat="1" applyFont="1" applyFill="1" applyBorder="1" applyAlignment="1">
      <alignment horizontal="center" vertical="center" wrapText="1"/>
    </xf>
    <xf numFmtId="165" fontId="0" fillId="0" borderId="0" xfId="0" applyFill="1" applyBorder="1"/>
    <xf numFmtId="165" fontId="0" fillId="0" borderId="0" xfId="0" applyFill="1"/>
    <xf numFmtId="1" fontId="39" fillId="0" borderId="0" xfId="0" applyNumberFormat="1" applyFont="1" applyFill="1" applyBorder="1" applyAlignment="1">
      <alignment horizontal="center"/>
    </xf>
    <xf numFmtId="1" fontId="40" fillId="0" borderId="0" xfId="0" applyNumberFormat="1" applyFont="1" applyFill="1" applyBorder="1" applyAlignment="1">
      <alignment horizontal="center" vertical="center" wrapText="1"/>
    </xf>
    <xf numFmtId="165" fontId="9" fillId="0" borderId="3" xfId="0" applyFont="1" applyBorder="1" applyAlignment="1">
      <alignment horizontal="center" vertical="center"/>
    </xf>
    <xf numFmtId="165" fontId="0" fillId="0" borderId="2" xfId="0" applyBorder="1" applyAlignment="1">
      <alignment horizontal="center" vertical="center"/>
    </xf>
    <xf numFmtId="165" fontId="0" fillId="0" borderId="2" xfId="0" applyBorder="1"/>
    <xf numFmtId="165" fontId="0" fillId="0" borderId="2" xfId="0" applyFill="1" applyBorder="1" applyAlignment="1">
      <alignment horizontal="center" vertical="center"/>
    </xf>
    <xf numFmtId="165" fontId="0" fillId="0" borderId="2" xfId="0" applyFill="1" applyBorder="1"/>
    <xf numFmtId="1" fontId="41" fillId="0" borderId="0" xfId="0" applyNumberFormat="1" applyFont="1" applyAlignment="1">
      <alignment vertical="top"/>
    </xf>
    <xf numFmtId="165" fontId="41" fillId="0" borderId="0" xfId="0" applyFont="1" applyAlignment="1">
      <alignment horizontal="center" vertical="top"/>
    </xf>
    <xf numFmtId="165" fontId="41" fillId="0" borderId="0" xfId="0" applyFont="1" applyAlignment="1">
      <alignment vertical="top"/>
    </xf>
    <xf numFmtId="0" fontId="9" fillId="57" borderId="0" xfId="18" applyFont="1" applyFill="1" applyBorder="1" applyAlignment="1">
      <alignment horizontal="right" vertical="center" wrapText="1"/>
    </xf>
    <xf numFmtId="0" fontId="2" fillId="57" borderId="0" xfId="18" applyFill="1" applyBorder="1" applyAlignment="1">
      <alignment vertical="center" wrapText="1"/>
    </xf>
    <xf numFmtId="9" fontId="2" fillId="57" borderId="0" xfId="18" applyNumberFormat="1" applyFill="1" applyBorder="1" applyAlignment="1">
      <alignment vertical="center" wrapText="1"/>
    </xf>
    <xf numFmtId="2" fontId="2" fillId="57" borderId="0" xfId="18" applyNumberFormat="1" applyFill="1" applyBorder="1" applyAlignment="1">
      <alignment vertical="center" wrapText="1"/>
    </xf>
    <xf numFmtId="0" fontId="2" fillId="57" borderId="0" xfId="18" applyFill="1" applyBorder="1" applyAlignment="1">
      <alignment vertical="center"/>
    </xf>
    <xf numFmtId="4" fontId="2" fillId="57" borderId="0" xfId="18" applyNumberFormat="1" applyFill="1" applyBorder="1" applyAlignment="1">
      <alignment vertical="center"/>
    </xf>
    <xf numFmtId="43" fontId="2" fillId="57" borderId="0" xfId="1" applyFont="1" applyFill="1" applyBorder="1" applyAlignment="1">
      <alignment vertical="center"/>
    </xf>
    <xf numFmtId="4" fontId="2" fillId="57" borderId="0" xfId="1" applyNumberFormat="1" applyFont="1" applyFill="1" applyBorder="1" applyAlignment="1">
      <alignment vertical="center"/>
    </xf>
    <xf numFmtId="2" fontId="2" fillId="57" borderId="0" xfId="18" applyNumberFormat="1" applyFill="1" applyBorder="1" applyAlignment="1">
      <alignment vertical="center"/>
    </xf>
    <xf numFmtId="164" fontId="42" fillId="57" borderId="0" xfId="18" applyNumberFormat="1" applyFont="1" applyFill="1" applyBorder="1" applyAlignment="1">
      <alignment horizontal="center" vertical="center"/>
    </xf>
    <xf numFmtId="9" fontId="2" fillId="57" borderId="0" xfId="18" applyNumberFormat="1" applyFill="1" applyBorder="1" applyAlignment="1">
      <alignment vertical="center"/>
    </xf>
    <xf numFmtId="9" fontId="42" fillId="57" borderId="0" xfId="18" applyNumberFormat="1" applyFont="1" applyFill="1" applyBorder="1" applyAlignment="1">
      <alignment horizontal="center" vertical="center"/>
    </xf>
    <xf numFmtId="4" fontId="42" fillId="57" borderId="0" xfId="18" applyNumberFormat="1" applyFont="1" applyFill="1" applyBorder="1" applyAlignment="1">
      <alignment horizontal="center" vertical="center"/>
    </xf>
    <xf numFmtId="4" fontId="2" fillId="57" borderId="0" xfId="18" applyNumberFormat="1" applyFill="1" applyBorder="1" applyAlignment="1">
      <alignment vertical="center" wrapText="1"/>
    </xf>
    <xf numFmtId="0" fontId="9" fillId="57" borderId="2" xfId="18" applyFont="1" applyFill="1" applyBorder="1" applyAlignment="1">
      <alignment horizontal="center" vertical="center" wrapText="1"/>
    </xf>
    <xf numFmtId="43" fontId="9" fillId="57" borderId="2" xfId="1" applyFont="1" applyFill="1" applyBorder="1" applyAlignment="1">
      <alignment horizontal="center" vertical="center" wrapText="1"/>
    </xf>
    <xf numFmtId="2" fontId="9" fillId="57" borderId="2" xfId="18" applyNumberFormat="1" applyFont="1" applyFill="1" applyBorder="1" applyAlignment="1">
      <alignment horizontal="center" vertical="center" wrapText="1"/>
    </xf>
    <xf numFmtId="0" fontId="43" fillId="57" borderId="2" xfId="18" applyNumberFormat="1" applyFont="1" applyFill="1" applyBorder="1" applyAlignment="1">
      <alignment horizontal="center" vertical="center" wrapText="1"/>
    </xf>
    <xf numFmtId="164" fontId="9" fillId="57" borderId="2" xfId="18" applyNumberFormat="1" applyFont="1" applyFill="1" applyBorder="1" applyAlignment="1">
      <alignment horizontal="center" vertical="center" wrapText="1"/>
    </xf>
    <xf numFmtId="172" fontId="9" fillId="57" borderId="0" xfId="18" applyNumberFormat="1" applyFont="1" applyFill="1" applyBorder="1" applyAlignment="1">
      <alignment horizontal="center" vertical="center" wrapText="1"/>
    </xf>
    <xf numFmtId="4" fontId="9" fillId="57" borderId="0" xfId="18" applyNumberFormat="1" applyFont="1" applyFill="1" applyBorder="1" applyAlignment="1">
      <alignment horizontal="center" vertical="center" wrapText="1"/>
    </xf>
    <xf numFmtId="0" fontId="9" fillId="57" borderId="0" xfId="18" applyFont="1" applyFill="1" applyBorder="1" applyAlignment="1">
      <alignment horizontal="center" vertical="center"/>
    </xf>
    <xf numFmtId="0" fontId="9" fillId="57" borderId="0" xfId="18" applyFont="1" applyFill="1" applyBorder="1" applyAlignment="1">
      <alignment horizontal="center" vertical="center" wrapText="1"/>
    </xf>
    <xf numFmtId="0" fontId="8" fillId="57" borderId="2" xfId="18" applyFont="1" applyFill="1" applyBorder="1" applyAlignment="1">
      <alignment vertical="center" wrapText="1"/>
    </xf>
    <xf numFmtId="1" fontId="8" fillId="57" borderId="2" xfId="18" applyNumberFormat="1" applyFont="1" applyFill="1" applyBorder="1" applyAlignment="1">
      <alignment vertical="center" wrapText="1"/>
    </xf>
    <xf numFmtId="4" fontId="8" fillId="57" borderId="2" xfId="18" applyNumberFormat="1" applyFont="1" applyFill="1" applyBorder="1" applyAlignment="1">
      <alignment vertical="center" wrapText="1"/>
    </xf>
    <xf numFmtId="4" fontId="3" fillId="57" borderId="2" xfId="18" applyNumberFormat="1" applyFont="1" applyFill="1" applyBorder="1" applyAlignment="1">
      <alignment horizontal="right" vertical="center" wrapText="1"/>
    </xf>
    <xf numFmtId="4" fontId="9" fillId="57" borderId="2" xfId="18" applyNumberFormat="1" applyFont="1" applyFill="1" applyBorder="1" applyAlignment="1">
      <alignment vertical="center" wrapText="1"/>
    </xf>
    <xf numFmtId="0" fontId="2" fillId="58" borderId="2" xfId="18" applyFill="1" applyBorder="1" applyAlignment="1">
      <alignment vertical="center" wrapText="1"/>
    </xf>
    <xf numFmtId="4" fontId="4" fillId="57" borderId="2" xfId="18" applyNumberFormat="1" applyFont="1" applyFill="1" applyBorder="1" applyAlignment="1">
      <alignment vertical="center" wrapText="1"/>
    </xf>
    <xf numFmtId="164" fontId="2" fillId="57" borderId="0" xfId="18" applyNumberFormat="1" applyFill="1" applyBorder="1" applyAlignment="1">
      <alignment vertical="center"/>
    </xf>
    <xf numFmtId="172" fontId="9" fillId="57" borderId="0" xfId="18" applyNumberFormat="1" applyFont="1" applyFill="1" applyBorder="1" applyAlignment="1">
      <alignment vertical="center"/>
    </xf>
    <xf numFmtId="0" fontId="8" fillId="57" borderId="0" xfId="18" applyFont="1" applyFill="1" applyBorder="1" applyAlignment="1">
      <alignment vertical="center"/>
    </xf>
    <xf numFmtId="4" fontId="2" fillId="57" borderId="0" xfId="18" applyNumberFormat="1" applyFill="1" applyBorder="1"/>
    <xf numFmtId="0" fontId="2" fillId="57" borderId="0" xfId="18" applyFill="1" applyBorder="1"/>
    <xf numFmtId="0" fontId="2" fillId="3" borderId="2" xfId="18" applyFill="1" applyBorder="1" applyAlignment="1">
      <alignment vertical="center" wrapText="1"/>
    </xf>
    <xf numFmtId="173" fontId="2" fillId="59" borderId="2" xfId="18" applyNumberFormat="1" applyFill="1" applyBorder="1" applyAlignment="1">
      <alignment vertical="center" wrapText="1"/>
    </xf>
    <xf numFmtId="1" fontId="2" fillId="59" borderId="2" xfId="18" applyNumberFormat="1" applyFill="1" applyBorder="1" applyAlignment="1">
      <alignment vertical="center" wrapText="1"/>
    </xf>
    <xf numFmtId="0" fontId="5" fillId="57" borderId="2" xfId="18" applyNumberFormat="1" applyFont="1" applyFill="1" applyBorder="1" applyAlignment="1">
      <alignment vertical="center" wrapText="1"/>
    </xf>
    <xf numFmtId="1" fontId="5" fillId="57" borderId="2" xfId="18" applyNumberFormat="1" applyFont="1" applyFill="1" applyBorder="1" applyAlignment="1">
      <alignment horizontal="right" vertical="center" wrapText="1"/>
    </xf>
    <xf numFmtId="0" fontId="8" fillId="57" borderId="0" xfId="18" applyFont="1" applyFill="1" applyBorder="1" applyAlignment="1">
      <alignment vertical="center" wrapText="1"/>
    </xf>
    <xf numFmtId="4" fontId="8" fillId="57" borderId="0" xfId="18" applyNumberFormat="1" applyFont="1" applyFill="1" applyBorder="1" applyAlignment="1">
      <alignment vertical="center" wrapText="1"/>
    </xf>
    <xf numFmtId="4" fontId="8" fillId="57" borderId="0" xfId="18" applyNumberFormat="1" applyFont="1" applyFill="1" applyBorder="1"/>
    <xf numFmtId="0" fontId="8" fillId="57" borderId="0" xfId="18" applyFont="1" applyFill="1" applyBorder="1"/>
    <xf numFmtId="0" fontId="8" fillId="57" borderId="2" xfId="18" applyNumberFormat="1" applyFont="1" applyFill="1" applyBorder="1" applyAlignment="1">
      <alignment horizontal="right" vertical="center" wrapText="1"/>
    </xf>
    <xf numFmtId="4" fontId="8" fillId="57" borderId="0" xfId="18" applyNumberFormat="1" applyFont="1" applyFill="1" applyBorder="1" applyAlignment="1">
      <alignment vertical="center"/>
    </xf>
    <xf numFmtId="49" fontId="5" fillId="57" borderId="2" xfId="18" applyNumberFormat="1" applyFont="1" applyFill="1" applyBorder="1" applyAlignment="1">
      <alignment horizontal="left" vertical="center" wrapText="1"/>
    </xf>
    <xf numFmtId="0" fontId="5" fillId="60" borderId="2" xfId="18" applyNumberFormat="1" applyFont="1" applyFill="1" applyBorder="1" applyAlignment="1">
      <alignment vertical="center" wrapText="1"/>
    </xf>
    <xf numFmtId="0" fontId="8" fillId="60" borderId="2" xfId="18" applyFont="1" applyFill="1" applyBorder="1" applyAlignment="1">
      <alignment vertical="center" wrapText="1"/>
    </xf>
    <xf numFmtId="1" fontId="5" fillId="60" borderId="2" xfId="18" applyNumberFormat="1" applyFont="1" applyFill="1" applyBorder="1" applyAlignment="1">
      <alignment horizontal="right" vertical="center" wrapText="1"/>
    </xf>
    <xf numFmtId="4" fontId="8" fillId="60" borderId="2" xfId="18" applyNumberFormat="1" applyFont="1" applyFill="1" applyBorder="1" applyAlignment="1">
      <alignment vertical="center" wrapText="1"/>
    </xf>
    <xf numFmtId="4" fontId="3" fillId="60" borderId="2" xfId="18" applyNumberFormat="1" applyFont="1" applyFill="1" applyBorder="1" applyAlignment="1">
      <alignment horizontal="right" vertical="center" wrapText="1"/>
    </xf>
    <xf numFmtId="4" fontId="9" fillId="60" borderId="2" xfId="18" applyNumberFormat="1" applyFont="1" applyFill="1" applyBorder="1" applyAlignment="1">
      <alignment vertical="center" wrapText="1"/>
    </xf>
    <xf numFmtId="0" fontId="2" fillId="60" borderId="2" xfId="18" applyFill="1" applyBorder="1" applyAlignment="1">
      <alignment vertical="center" wrapText="1"/>
    </xf>
    <xf numFmtId="0" fontId="8" fillId="60" borderId="0" xfId="18" applyFont="1" applyFill="1" applyBorder="1" applyAlignment="1">
      <alignment vertical="center" wrapText="1"/>
    </xf>
    <xf numFmtId="4" fontId="2" fillId="60" borderId="0" xfId="18" applyNumberFormat="1" applyFill="1" applyBorder="1" applyAlignment="1">
      <alignment vertical="center"/>
    </xf>
    <xf numFmtId="9" fontId="2" fillId="60" borderId="0" xfId="18" applyNumberFormat="1" applyFill="1" applyBorder="1" applyAlignment="1">
      <alignment vertical="center"/>
    </xf>
    <xf numFmtId="164" fontId="2" fillId="60" borderId="0" xfId="18" applyNumberFormat="1" applyFill="1" applyBorder="1" applyAlignment="1">
      <alignment vertical="center"/>
    </xf>
    <xf numFmtId="172" fontId="9" fillId="60" borderId="0" xfId="18" applyNumberFormat="1" applyFont="1" applyFill="1" applyBorder="1" applyAlignment="1">
      <alignment vertical="center"/>
    </xf>
    <xf numFmtId="0" fontId="2" fillId="60" borderId="0" xfId="18" applyFill="1" applyBorder="1" applyAlignment="1">
      <alignment vertical="center"/>
    </xf>
    <xf numFmtId="0" fontId="8" fillId="60" borderId="0" xfId="18" applyFont="1" applyFill="1" applyBorder="1" applyAlignment="1">
      <alignment vertical="center"/>
    </xf>
    <xf numFmtId="4" fontId="2" fillId="60" borderId="0" xfId="18" applyNumberFormat="1" applyFill="1" applyBorder="1" applyAlignment="1">
      <alignment vertical="center" wrapText="1"/>
    </xf>
    <xf numFmtId="4" fontId="8" fillId="60" borderId="0" xfId="18" applyNumberFormat="1" applyFont="1" applyFill="1" applyBorder="1" applyAlignment="1">
      <alignment vertical="center" wrapText="1"/>
    </xf>
    <xf numFmtId="4" fontId="8" fillId="60" borderId="0" xfId="18" applyNumberFormat="1" applyFont="1" applyFill="1" applyBorder="1"/>
    <xf numFmtId="0" fontId="8" fillId="60" borderId="0" xfId="18" applyFont="1" applyFill="1" applyBorder="1"/>
    <xf numFmtId="0" fontId="9" fillId="57" borderId="0" xfId="18" applyFont="1" applyFill="1" applyBorder="1" applyAlignment="1">
      <alignment vertical="center" wrapText="1"/>
    </xf>
    <xf numFmtId="4" fontId="3" fillId="57" borderId="0" xfId="18" applyNumberFormat="1" applyFont="1" applyFill="1" applyBorder="1" applyAlignment="1">
      <alignment horizontal="right" vertical="center" wrapText="1"/>
    </xf>
    <xf numFmtId="4" fontId="10" fillId="57" borderId="0" xfId="18" applyNumberFormat="1" applyFont="1" applyFill="1" applyBorder="1" applyAlignment="1">
      <alignment horizontal="right" vertical="center" wrapText="1"/>
    </xf>
    <xf numFmtId="0" fontId="2" fillId="57" borderId="0" xfId="18" applyNumberFormat="1" applyFill="1" applyAlignment="1">
      <alignment vertical="center" wrapText="1"/>
    </xf>
    <xf numFmtId="2" fontId="3" fillId="57" borderId="0" xfId="18" applyNumberFormat="1" applyFont="1" applyFill="1" applyBorder="1" applyAlignment="1">
      <alignment horizontal="right" vertical="center" wrapText="1"/>
    </xf>
    <xf numFmtId="43" fontId="2" fillId="57" borderId="0" xfId="1" applyFont="1" applyFill="1" applyBorder="1"/>
    <xf numFmtId="4" fontId="2" fillId="57" borderId="0" xfId="1" applyNumberFormat="1" applyFont="1" applyFill="1" applyBorder="1"/>
    <xf numFmtId="2" fontId="9" fillId="57" borderId="0" xfId="18" applyNumberFormat="1" applyFont="1" applyFill="1" applyBorder="1" applyAlignment="1">
      <alignment vertical="center"/>
    </xf>
    <xf numFmtId="0" fontId="9" fillId="57" borderId="17" xfId="18" applyFont="1" applyFill="1" applyBorder="1" applyAlignment="1">
      <alignment vertical="center" wrapText="1"/>
    </xf>
    <xf numFmtId="0" fontId="2" fillId="57" borderId="0" xfId="18" applyFill="1" applyAlignment="1">
      <alignment vertical="center" wrapText="1"/>
    </xf>
    <xf numFmtId="0" fontId="2" fillId="0" borderId="0" xfId="18" applyFill="1" applyAlignment="1">
      <alignment horizontal="left" vertical="center" wrapText="1"/>
    </xf>
    <xf numFmtId="0" fontId="2" fillId="57" borderId="0" xfId="18" applyFill="1" applyAlignment="1">
      <alignment vertical="center"/>
    </xf>
    <xf numFmtId="9" fontId="2" fillId="57" borderId="0" xfId="18" applyNumberFormat="1" applyFill="1" applyAlignment="1">
      <alignment vertical="center" wrapText="1"/>
    </xf>
    <xf numFmtId="2" fontId="2" fillId="57" borderId="0" xfId="18" applyNumberFormat="1" applyFill="1" applyAlignment="1">
      <alignment vertical="center" wrapText="1"/>
    </xf>
    <xf numFmtId="0" fontId="2" fillId="57" borderId="0" xfId="18" applyFill="1" applyAlignment="1">
      <alignment horizontal="center" vertical="center"/>
    </xf>
    <xf numFmtId="2" fontId="9" fillId="57" borderId="0" xfId="18" applyNumberFormat="1" applyFont="1" applyFill="1" applyAlignment="1">
      <alignment vertical="center"/>
    </xf>
    <xf numFmtId="164" fontId="9" fillId="57" borderId="0" xfId="18" applyNumberFormat="1" applyFont="1" applyFill="1" applyAlignment="1">
      <alignment vertical="center"/>
    </xf>
    <xf numFmtId="4" fontId="9" fillId="57" borderId="0" xfId="18" applyNumberFormat="1" applyFont="1" applyFill="1" applyAlignment="1">
      <alignment vertical="center"/>
    </xf>
    <xf numFmtId="164" fontId="2" fillId="57" borderId="0" xfId="18" applyNumberFormat="1" applyFill="1" applyAlignment="1">
      <alignment vertical="center"/>
    </xf>
    <xf numFmtId="4" fontId="2" fillId="57" borderId="0" xfId="18" applyNumberFormat="1" applyFill="1" applyAlignment="1">
      <alignment vertical="center"/>
    </xf>
    <xf numFmtId="10" fontId="2" fillId="57" borderId="0" xfId="18" applyNumberFormat="1" applyFill="1" applyBorder="1" applyAlignment="1">
      <alignment vertical="center"/>
    </xf>
    <xf numFmtId="164" fontId="9" fillId="57" borderId="0" xfId="18" applyNumberFormat="1" applyFont="1" applyFill="1" applyBorder="1" applyAlignment="1">
      <alignment vertical="center"/>
    </xf>
    <xf numFmtId="0" fontId="2" fillId="57" borderId="0" xfId="18" applyFill="1"/>
    <xf numFmtId="0" fontId="2" fillId="57" borderId="0" xfId="18" applyFill="1" applyAlignment="1">
      <alignment horizontal="right" vertical="center" wrapText="1"/>
    </xf>
    <xf numFmtId="0" fontId="2" fillId="3" borderId="0" xfId="18" applyFill="1" applyAlignment="1">
      <alignment horizontal="left" vertical="center" wrapText="1"/>
    </xf>
    <xf numFmtId="0" fontId="2" fillId="57" borderId="0" xfId="18" applyFill="1" applyAlignment="1">
      <alignment horizontal="right" vertical="center"/>
    </xf>
    <xf numFmtId="0" fontId="2" fillId="3" borderId="0" xfId="18" applyFill="1" applyAlignment="1">
      <alignment horizontal="left" vertical="center"/>
    </xf>
    <xf numFmtId="0" fontId="9" fillId="57" borderId="0" xfId="18" applyNumberFormat="1" applyFont="1" applyFill="1" applyAlignment="1">
      <alignment vertical="center"/>
    </xf>
    <xf numFmtId="0" fontId="2" fillId="57" borderId="0" xfId="18" applyNumberFormat="1" applyFill="1" applyAlignment="1">
      <alignment vertical="center"/>
    </xf>
    <xf numFmtId="0" fontId="2" fillId="57" borderId="0" xfId="18" applyFill="1" applyAlignment="1">
      <alignment horizontal="left" vertical="center" wrapText="1"/>
    </xf>
    <xf numFmtId="4" fontId="2" fillId="57" borderId="0" xfId="18" applyNumberFormat="1" applyFill="1" applyAlignment="1">
      <alignment horizontal="right" vertical="center"/>
    </xf>
    <xf numFmtId="0" fontId="2" fillId="57" borderId="0" xfId="18" applyFill="1" applyAlignment="1">
      <alignment horizontal="left" vertical="center"/>
    </xf>
    <xf numFmtId="4" fontId="2" fillId="57" borderId="0" xfId="18" applyNumberFormat="1" applyFill="1" applyAlignment="1">
      <alignment vertical="center" wrapText="1"/>
    </xf>
    <xf numFmtId="8" fontId="4" fillId="0" borderId="18" xfId="18" applyNumberFormat="1" applyFont="1" applyBorder="1" applyAlignment="1">
      <alignment horizontal="center" wrapText="1"/>
    </xf>
    <xf numFmtId="0" fontId="11" fillId="57" borderId="0" xfId="18" applyFont="1" applyFill="1" applyBorder="1" applyAlignment="1">
      <alignment horizontal="left" vertical="center" wrapText="1"/>
    </xf>
    <xf numFmtId="0" fontId="46" fillId="57" borderId="0" xfId="18" applyFont="1" applyFill="1" applyAlignment="1">
      <alignment horizontal="left" vertical="center" wrapText="1"/>
    </xf>
    <xf numFmtId="4" fontId="46" fillId="57" borderId="0" xfId="18" applyNumberFormat="1" applyFont="1" applyFill="1" applyAlignment="1">
      <alignment horizontal="right" vertical="center"/>
    </xf>
    <xf numFmtId="0" fontId="46" fillId="57" borderId="0" xfId="18" applyFont="1" applyFill="1" applyAlignment="1">
      <alignment horizontal="left" vertical="center"/>
    </xf>
    <xf numFmtId="4" fontId="46" fillId="57" borderId="0" xfId="18" applyNumberFormat="1" applyFont="1" applyFill="1" applyAlignment="1">
      <alignment vertical="center" wrapText="1"/>
    </xf>
    <xf numFmtId="2" fontId="46" fillId="57" borderId="0" xfId="18" applyNumberFormat="1" applyFont="1" applyFill="1" applyAlignment="1">
      <alignment vertical="center" wrapText="1"/>
    </xf>
    <xf numFmtId="8" fontId="4" fillId="0" borderId="19" xfId="18" applyNumberFormat="1" applyFont="1" applyBorder="1" applyAlignment="1">
      <alignment horizontal="center" wrapText="1"/>
    </xf>
    <xf numFmtId="4" fontId="48" fillId="57" borderId="0" xfId="18" applyNumberFormat="1" applyFont="1" applyFill="1" applyAlignment="1">
      <alignment vertical="center" wrapText="1"/>
    </xf>
    <xf numFmtId="0" fontId="2" fillId="59" borderId="0" xfId="18" applyFill="1" applyAlignment="1">
      <alignment horizontal="left" vertical="center" wrapText="1"/>
    </xf>
    <xf numFmtId="4" fontId="2" fillId="0" borderId="0" xfId="18" applyNumberFormat="1" applyFill="1" applyAlignment="1">
      <alignment vertical="center" wrapText="1"/>
    </xf>
    <xf numFmtId="0" fontId="49" fillId="57" borderId="17" xfId="18" applyFont="1" applyFill="1" applyBorder="1" applyAlignment="1">
      <alignment vertical="center" wrapText="1"/>
    </xf>
    <xf numFmtId="0" fontId="49" fillId="57" borderId="0" xfId="18" applyFont="1" applyFill="1" applyAlignment="1">
      <alignment vertical="center" wrapText="1"/>
    </xf>
    <xf numFmtId="0" fontId="49" fillId="57" borderId="0" xfId="18" applyFont="1" applyFill="1" applyAlignment="1">
      <alignment horizontal="center" vertical="center"/>
    </xf>
    <xf numFmtId="4" fontId="49" fillId="57" borderId="0" xfId="18" applyNumberFormat="1" applyFont="1" applyFill="1" applyAlignment="1">
      <alignment vertical="center"/>
    </xf>
    <xf numFmtId="0" fontId="49" fillId="57" borderId="0" xfId="18" applyFont="1" applyFill="1" applyAlignment="1">
      <alignment vertical="center"/>
    </xf>
    <xf numFmtId="4" fontId="49" fillId="57" borderId="0" xfId="18" applyNumberFormat="1" applyFont="1" applyFill="1" applyAlignment="1">
      <alignment vertical="center" wrapText="1"/>
    </xf>
    <xf numFmtId="0" fontId="49" fillId="57" borderId="0" xfId="18" applyNumberFormat="1" applyFont="1" applyFill="1" applyAlignment="1">
      <alignment vertical="center" wrapText="1"/>
    </xf>
    <xf numFmtId="2" fontId="49" fillId="57" borderId="0" xfId="18" applyNumberFormat="1" applyFont="1" applyFill="1" applyAlignment="1">
      <alignment vertical="center" wrapText="1"/>
    </xf>
    <xf numFmtId="2" fontId="49" fillId="57" borderId="0" xfId="18" applyNumberFormat="1" applyFont="1" applyFill="1" applyAlignment="1">
      <alignment vertical="center"/>
    </xf>
    <xf numFmtId="164" fontId="49" fillId="57" borderId="0" xfId="18" applyNumberFormat="1" applyFont="1" applyFill="1" applyAlignment="1">
      <alignment vertical="center"/>
    </xf>
    <xf numFmtId="0" fontId="49" fillId="57" borderId="0" xfId="18" applyFont="1" applyFill="1" applyBorder="1" applyAlignment="1">
      <alignment vertical="center"/>
    </xf>
    <xf numFmtId="4" fontId="49" fillId="57" borderId="0" xfId="18" applyNumberFormat="1" applyFont="1" applyFill="1" applyBorder="1" applyAlignment="1">
      <alignment vertical="center"/>
    </xf>
    <xf numFmtId="10" fontId="49" fillId="57" borderId="0" xfId="18" applyNumberFormat="1" applyFont="1" applyFill="1" applyBorder="1" applyAlignment="1">
      <alignment vertical="center"/>
    </xf>
    <xf numFmtId="164" fontId="49" fillId="57" borderId="0" xfId="18" applyNumberFormat="1" applyFont="1" applyFill="1" applyBorder="1" applyAlignment="1">
      <alignment vertical="center"/>
    </xf>
    <xf numFmtId="9" fontId="49" fillId="57" borderId="0" xfId="18" applyNumberFormat="1" applyFont="1" applyFill="1" applyBorder="1" applyAlignment="1">
      <alignment vertical="center"/>
    </xf>
    <xf numFmtId="0" fontId="49" fillId="57" borderId="0" xfId="18" applyFont="1" applyFill="1" applyBorder="1" applyAlignment="1">
      <alignment vertical="center" wrapText="1"/>
    </xf>
    <xf numFmtId="4" fontId="49" fillId="57" borderId="0" xfId="18" applyNumberFormat="1" applyFont="1" applyFill="1" applyBorder="1" applyAlignment="1">
      <alignment vertical="center" wrapText="1"/>
    </xf>
    <xf numFmtId="4" fontId="49" fillId="57" borderId="0" xfId="18" applyNumberFormat="1" applyFont="1" applyFill="1" applyBorder="1"/>
    <xf numFmtId="0" fontId="49" fillId="57" borderId="0" xfId="18" applyFont="1" applyFill="1" applyBorder="1"/>
    <xf numFmtId="0" fontId="49" fillId="57" borderId="0" xfId="18" applyFont="1" applyFill="1"/>
    <xf numFmtId="8" fontId="50" fillId="0" borderId="19" xfId="18" applyNumberFormat="1" applyFont="1" applyBorder="1" applyAlignment="1">
      <alignment horizontal="center" wrapText="1"/>
    </xf>
    <xf numFmtId="0" fontId="9" fillId="57" borderId="0" xfId="18" applyFont="1" applyFill="1" applyAlignment="1">
      <alignment vertical="center" wrapText="1"/>
    </xf>
    <xf numFmtId="0" fontId="9" fillId="57" borderId="0" xfId="18" applyFont="1" applyFill="1" applyAlignment="1">
      <alignment horizontal="center" vertical="center"/>
    </xf>
    <xf numFmtId="43" fontId="9" fillId="57" borderId="0" xfId="1" applyFont="1" applyFill="1" applyAlignment="1">
      <alignment horizontal="center"/>
    </xf>
    <xf numFmtId="2" fontId="2" fillId="57" borderId="0" xfId="18" applyNumberFormat="1" applyFill="1" applyAlignment="1">
      <alignment vertical="center"/>
    </xf>
    <xf numFmtId="174" fontId="2" fillId="57" borderId="0" xfId="18" applyNumberFormat="1" applyFill="1" applyBorder="1" applyAlignment="1">
      <alignment vertical="center"/>
    </xf>
    <xf numFmtId="0" fontId="2" fillId="57" borderId="0" xfId="18" applyFill="1" applyAlignment="1">
      <alignment wrapText="1"/>
    </xf>
    <xf numFmtId="43" fontId="2" fillId="57" borderId="0" xfId="1" applyFont="1" applyFill="1"/>
    <xf numFmtId="164" fontId="2" fillId="57" borderId="0" xfId="18" applyNumberFormat="1" applyFill="1" applyAlignment="1">
      <alignment vertical="center" wrapText="1"/>
    </xf>
    <xf numFmtId="4" fontId="51" fillId="0" borderId="20" xfId="18" applyNumberFormat="1" applyFont="1" applyBorder="1" applyAlignment="1">
      <alignment horizontal="center" vertical="center" wrapText="1"/>
    </xf>
    <xf numFmtId="4" fontId="2" fillId="57" borderId="0" xfId="1" applyNumberFormat="1" applyFont="1" applyFill="1"/>
    <xf numFmtId="0" fontId="51" fillId="0" borderId="21" xfId="18" applyFont="1" applyBorder="1" applyAlignment="1">
      <alignment horizontal="center" vertical="center" wrapText="1"/>
    </xf>
    <xf numFmtId="0" fontId="9" fillId="0" borderId="0" xfId="18" applyFont="1" applyAlignment="1">
      <alignment horizontal="right" vertical="center" wrapText="1"/>
    </xf>
    <xf numFmtId="0" fontId="2" fillId="0" borderId="0" xfId="18" applyAlignment="1">
      <alignment vertical="center" wrapText="1"/>
    </xf>
    <xf numFmtId="0" fontId="2" fillId="0" borderId="0" xfId="18" applyAlignment="1">
      <alignment vertical="center"/>
    </xf>
    <xf numFmtId="173" fontId="2" fillId="0" borderId="0" xfId="18" applyNumberFormat="1" applyAlignment="1">
      <alignment vertical="center"/>
    </xf>
    <xf numFmtId="43" fontId="2" fillId="0" borderId="0" xfId="1" applyFont="1" applyFill="1" applyBorder="1" applyAlignment="1">
      <alignment vertical="center"/>
    </xf>
    <xf numFmtId="0" fontId="2" fillId="0" borderId="0" xfId="18" applyFill="1" applyBorder="1" applyAlignment="1">
      <alignment vertical="center"/>
    </xf>
    <xf numFmtId="9" fontId="42" fillId="0" borderId="0" xfId="18" applyNumberFormat="1" applyFont="1" applyFill="1" applyBorder="1" applyAlignment="1">
      <alignment horizontal="center" vertical="center"/>
    </xf>
    <xf numFmtId="4" fontId="42" fillId="0" borderId="0" xfId="18" applyNumberFormat="1" applyFont="1" applyFill="1" applyBorder="1" applyAlignment="1">
      <alignment horizontal="center" vertical="center"/>
    </xf>
    <xf numFmtId="164" fontId="42" fillId="0" borderId="0" xfId="18" applyNumberFormat="1" applyFont="1" applyFill="1" applyBorder="1" applyAlignment="1">
      <alignment horizontal="center" vertical="center"/>
    </xf>
    <xf numFmtId="9" fontId="2" fillId="0" borderId="0" xfId="18" applyNumberFormat="1" applyFill="1" applyBorder="1" applyAlignment="1">
      <alignment vertical="center"/>
    </xf>
    <xf numFmtId="0" fontId="2" fillId="0" borderId="0" xfId="18" applyFill="1" applyBorder="1" applyAlignment="1">
      <alignment vertical="center" wrapText="1"/>
    </xf>
    <xf numFmtId="4" fontId="2" fillId="0" borderId="0" xfId="18" applyNumberFormat="1" applyFill="1" applyBorder="1" applyAlignment="1">
      <alignment vertical="center"/>
    </xf>
    <xf numFmtId="4" fontId="2" fillId="0" borderId="0" xfId="18" applyNumberFormat="1" applyFill="1" applyBorder="1" applyAlignment="1">
      <alignment vertical="center" wrapText="1"/>
    </xf>
    <xf numFmtId="9" fontId="2" fillId="0" borderId="0" xfId="18" applyNumberFormat="1" applyFill="1" applyBorder="1" applyAlignment="1">
      <alignment vertical="center" wrapText="1"/>
    </xf>
    <xf numFmtId="0" fontId="9" fillId="0" borderId="2" xfId="18" applyFont="1" applyBorder="1" applyAlignment="1">
      <alignment horizontal="center" vertical="center" wrapText="1"/>
    </xf>
    <xf numFmtId="0" fontId="9" fillId="0" borderId="2" xfId="18" applyFont="1" applyBorder="1" applyAlignment="1">
      <alignment horizontal="center" vertical="center"/>
    </xf>
    <xf numFmtId="43" fontId="9" fillId="0" borderId="2" xfId="1" applyFont="1" applyFill="1" applyBorder="1" applyAlignment="1">
      <alignment horizontal="center" vertical="center" wrapText="1"/>
    </xf>
    <xf numFmtId="2" fontId="9" fillId="0" borderId="2" xfId="18" applyNumberFormat="1" applyFont="1" applyFill="1" applyBorder="1" applyAlignment="1">
      <alignment horizontal="center" vertical="center" wrapText="1"/>
    </xf>
    <xf numFmtId="173" fontId="43" fillId="0" borderId="2" xfId="18" applyNumberFormat="1" applyFont="1" applyFill="1" applyBorder="1" applyAlignment="1">
      <alignment horizontal="center" vertical="center" wrapText="1"/>
    </xf>
    <xf numFmtId="172" fontId="9" fillId="0" borderId="0" xfId="18" applyNumberFormat="1" applyFont="1" applyFill="1" applyBorder="1" applyAlignment="1">
      <alignment horizontal="center" vertical="center" wrapText="1"/>
    </xf>
    <xf numFmtId="4" fontId="9" fillId="0" borderId="0" xfId="18" applyNumberFormat="1" applyFont="1" applyFill="1" applyBorder="1" applyAlignment="1">
      <alignment horizontal="center" vertical="center" wrapText="1"/>
    </xf>
    <xf numFmtId="164" fontId="9" fillId="0" borderId="0" xfId="18" applyNumberFormat="1" applyFont="1" applyFill="1" applyBorder="1" applyAlignment="1">
      <alignment horizontal="center" vertical="center" wrapText="1"/>
    </xf>
    <xf numFmtId="9" fontId="9" fillId="0" borderId="0" xfId="18" applyNumberFormat="1" applyFont="1" applyFill="1" applyBorder="1" applyAlignment="1">
      <alignment horizontal="center" vertical="center" wrapText="1"/>
    </xf>
    <xf numFmtId="0" fontId="43" fillId="0" borderId="0" xfId="18" applyNumberFormat="1" applyFont="1" applyFill="1" applyBorder="1" applyAlignment="1">
      <alignment horizontal="center" vertical="center" wrapText="1"/>
    </xf>
    <xf numFmtId="0" fontId="9" fillId="0" borderId="0" xfId="18" applyFont="1" applyFill="1" applyBorder="1" applyAlignment="1">
      <alignment horizontal="center" vertical="center"/>
    </xf>
    <xf numFmtId="0" fontId="9" fillId="0" borderId="0" xfId="18" applyFont="1" applyFill="1" applyBorder="1" applyAlignment="1">
      <alignment horizontal="center" vertical="center" wrapText="1"/>
    </xf>
    <xf numFmtId="4" fontId="9" fillId="0" borderId="0" xfId="18" applyNumberFormat="1" applyFont="1" applyFill="1" applyBorder="1" applyAlignment="1">
      <alignment horizontal="center" vertical="center"/>
    </xf>
    <xf numFmtId="0" fontId="9" fillId="0" borderId="0" xfId="18" applyFont="1" applyAlignment="1">
      <alignment horizontal="center" vertical="center"/>
    </xf>
    <xf numFmtId="0" fontId="8" fillId="0" borderId="2" xfId="18" applyFont="1" applyFill="1" applyBorder="1" applyAlignment="1">
      <alignment vertical="center" wrapText="1"/>
    </xf>
    <xf numFmtId="0" fontId="8" fillId="0" borderId="2" xfId="18" applyFont="1" applyFill="1" applyBorder="1" applyAlignment="1">
      <alignment vertical="center"/>
    </xf>
    <xf numFmtId="166" fontId="8" fillId="0" borderId="2" xfId="18" applyNumberFormat="1" applyFont="1" applyFill="1" applyBorder="1" applyAlignment="1">
      <alignment vertical="center"/>
    </xf>
    <xf numFmtId="1" fontId="8" fillId="0" borderId="2" xfId="18" applyNumberFormat="1" applyFont="1" applyFill="1" applyBorder="1" applyAlignment="1">
      <alignment vertical="center"/>
    </xf>
    <xf numFmtId="4" fontId="8" fillId="0" borderId="2" xfId="18" applyNumberFormat="1" applyFont="1" applyFill="1" applyBorder="1" applyAlignment="1">
      <alignment vertical="center"/>
    </xf>
    <xf numFmtId="4" fontId="3" fillId="0" borderId="2" xfId="18" applyNumberFormat="1" applyFont="1" applyFill="1" applyBorder="1" applyAlignment="1">
      <alignment horizontal="right" vertical="center" wrapText="1"/>
    </xf>
    <xf numFmtId="173" fontId="3" fillId="0" borderId="2" xfId="18" applyNumberFormat="1" applyFont="1" applyFill="1" applyBorder="1" applyAlignment="1">
      <alignment horizontal="right" vertical="center" wrapText="1"/>
    </xf>
    <xf numFmtId="4" fontId="3" fillId="0" borderId="0" xfId="18" applyNumberFormat="1" applyFont="1" applyFill="1" applyBorder="1" applyAlignment="1">
      <alignment horizontal="right" vertical="center" wrapText="1"/>
    </xf>
    <xf numFmtId="164" fontId="2" fillId="0" borderId="0" xfId="18" applyNumberFormat="1" applyFill="1" applyBorder="1" applyAlignment="1">
      <alignment vertical="center"/>
    </xf>
    <xf numFmtId="172" fontId="9" fillId="0" borderId="0" xfId="18" applyNumberFormat="1" applyFont="1" applyFill="1" applyBorder="1" applyAlignment="1">
      <alignment vertical="center"/>
    </xf>
    <xf numFmtId="0" fontId="8" fillId="0" borderId="0" xfId="18" applyFont="1" applyFill="1" applyBorder="1" applyAlignment="1">
      <alignment vertical="center"/>
    </xf>
    <xf numFmtId="4" fontId="2" fillId="0" borderId="0" xfId="18" applyNumberFormat="1" applyFill="1" applyBorder="1"/>
    <xf numFmtId="0" fontId="2" fillId="0" borderId="0" xfId="18" applyFill="1" applyBorder="1"/>
    <xf numFmtId="0" fontId="2" fillId="0" borderId="0" xfId="18" applyFill="1"/>
    <xf numFmtId="0" fontId="2" fillId="61" borderId="0" xfId="18" applyFill="1"/>
    <xf numFmtId="0" fontId="2" fillId="62" borderId="0" xfId="18" applyFill="1"/>
    <xf numFmtId="0" fontId="8" fillId="58" borderId="2" xfId="18" applyFont="1" applyFill="1" applyBorder="1" applyAlignment="1">
      <alignment vertical="center"/>
    </xf>
    <xf numFmtId="0" fontId="8" fillId="58" borderId="2" xfId="18" applyFont="1" applyFill="1" applyBorder="1" applyAlignment="1">
      <alignment vertical="center" wrapText="1"/>
    </xf>
    <xf numFmtId="166" fontId="8" fillId="58" borderId="2" xfId="18" applyNumberFormat="1" applyFont="1" applyFill="1" applyBorder="1" applyAlignment="1">
      <alignment vertical="center"/>
    </xf>
    <xf numFmtId="1" fontId="8" fillId="58" borderId="2" xfId="18" applyNumberFormat="1" applyFont="1" applyFill="1" applyBorder="1" applyAlignment="1">
      <alignment vertical="center"/>
    </xf>
    <xf numFmtId="4" fontId="3" fillId="58" borderId="2" xfId="18" applyNumberFormat="1" applyFont="1" applyFill="1" applyBorder="1" applyAlignment="1">
      <alignment horizontal="right" vertical="center" wrapText="1"/>
    </xf>
    <xf numFmtId="173" fontId="3" fillId="58" borderId="2" xfId="18" applyNumberFormat="1" applyFont="1" applyFill="1" applyBorder="1" applyAlignment="1">
      <alignment horizontal="right" vertical="center" wrapText="1"/>
    </xf>
    <xf numFmtId="0" fontId="9" fillId="0" borderId="17" xfId="18" applyFont="1" applyFill="1" applyBorder="1" applyAlignment="1">
      <alignment vertical="center" wrapText="1"/>
    </xf>
    <xf numFmtId="173" fontId="3" fillId="0" borderId="0" xfId="18" applyNumberFormat="1" applyFont="1" applyFill="1" applyBorder="1" applyAlignment="1">
      <alignment horizontal="right" vertical="center" wrapText="1"/>
    </xf>
    <xf numFmtId="43" fontId="2" fillId="0" borderId="0" xfId="1" applyFont="1" applyFill="1" applyBorder="1"/>
    <xf numFmtId="4" fontId="2" fillId="0" borderId="0" xfId="18" applyNumberFormat="1" applyAlignment="1">
      <alignment vertical="center"/>
    </xf>
    <xf numFmtId="0" fontId="2" fillId="0" borderId="0" xfId="18" applyFill="1" applyAlignment="1">
      <alignment horizontal="center" vertical="center"/>
    </xf>
    <xf numFmtId="10" fontId="2" fillId="0" borderId="0" xfId="18" applyNumberFormat="1" applyFill="1" applyBorder="1" applyAlignment="1">
      <alignment vertical="center"/>
    </xf>
    <xf numFmtId="164" fontId="9" fillId="0" borderId="0" xfId="18" applyNumberFormat="1" applyFont="1" applyFill="1" applyBorder="1" applyAlignment="1">
      <alignment vertical="center"/>
    </xf>
    <xf numFmtId="0" fontId="9" fillId="0" borderId="0" xfId="18" applyFont="1" applyAlignment="1">
      <alignment vertical="center" wrapText="1"/>
    </xf>
    <xf numFmtId="0" fontId="11" fillId="0" borderId="0" xfId="18" applyFont="1" applyAlignment="1">
      <alignment horizontal="right" vertical="center"/>
    </xf>
    <xf numFmtId="0" fontId="11" fillId="0" borderId="0" xfId="18" applyFont="1" applyAlignment="1">
      <alignment horizontal="center" vertical="center"/>
    </xf>
    <xf numFmtId="0" fontId="2" fillId="0" borderId="0" xfId="18" applyFill="1" applyAlignment="1">
      <alignment vertical="center"/>
    </xf>
    <xf numFmtId="43" fontId="0" fillId="0" borderId="0" xfId="1" applyFont="1" applyFill="1"/>
    <xf numFmtId="174" fontId="2" fillId="0" borderId="0" xfId="18" applyNumberFormat="1" applyFill="1" applyBorder="1" applyAlignment="1">
      <alignment vertical="center"/>
    </xf>
    <xf numFmtId="0" fontId="2" fillId="0" borderId="0" xfId="18" applyFill="1" applyAlignment="1">
      <alignment wrapText="1"/>
    </xf>
    <xf numFmtId="0" fontId="2" fillId="0" borderId="0" xfId="18" applyFill="1" applyAlignment="1">
      <alignment vertical="center" wrapText="1"/>
    </xf>
    <xf numFmtId="2" fontId="2" fillId="0" borderId="0" xfId="18" applyNumberFormat="1" applyFill="1" applyAlignment="1">
      <alignment horizontal="center" vertical="center"/>
    </xf>
    <xf numFmtId="173" fontId="2" fillId="0" borderId="0" xfId="18" applyNumberFormat="1" applyFill="1" applyAlignment="1">
      <alignment horizontal="center" vertical="center"/>
    </xf>
    <xf numFmtId="43" fontId="2" fillId="0" borderId="0" xfId="1" applyFont="1" applyFill="1"/>
    <xf numFmtId="0" fontId="2" fillId="0" borderId="0" xfId="18" applyAlignment="1">
      <alignment wrapText="1"/>
    </xf>
    <xf numFmtId="2" fontId="2" fillId="0" borderId="0" xfId="18" applyNumberFormat="1"/>
    <xf numFmtId="2" fontId="54" fillId="0" borderId="0" xfId="18" applyNumberFormat="1" applyFont="1" applyFill="1" applyAlignment="1">
      <alignment vertical="center"/>
    </xf>
    <xf numFmtId="10" fontId="2" fillId="0" borderId="0" xfId="1" applyNumberFormat="1" applyFont="1" applyFill="1" applyBorder="1"/>
    <xf numFmtId="2" fontId="2" fillId="0" borderId="0" xfId="18" applyNumberFormat="1" applyFill="1" applyAlignment="1">
      <alignment vertical="center"/>
    </xf>
    <xf numFmtId="2" fontId="2" fillId="0" borderId="0" xfId="18" applyNumberFormat="1" applyFill="1" applyBorder="1" applyAlignment="1">
      <alignment vertical="center" wrapText="1"/>
    </xf>
    <xf numFmtId="173" fontId="2" fillId="0" borderId="0" xfId="18" applyNumberFormat="1" applyFill="1" applyAlignment="1">
      <alignment vertical="center"/>
    </xf>
    <xf numFmtId="43" fontId="2" fillId="63" borderId="0" xfId="1" applyFont="1" applyFill="1"/>
    <xf numFmtId="0" fontId="2" fillId="0" borderId="0" xfId="18"/>
    <xf numFmtId="0" fontId="9" fillId="0" borderId="0" xfId="18" applyFont="1" applyAlignment="1">
      <alignment horizontal="center" vertical="center" wrapText="1"/>
    </xf>
    <xf numFmtId="0" fontId="9" fillId="64" borderId="0" xfId="18" applyFont="1" applyFill="1" applyAlignment="1">
      <alignment horizontal="center" vertical="center"/>
    </xf>
    <xf numFmtId="175" fontId="9" fillId="0" borderId="0" xfId="18" applyNumberFormat="1" applyFont="1" applyFill="1" applyAlignment="1">
      <alignment horizontal="center" vertical="center"/>
    </xf>
    <xf numFmtId="0" fontId="9" fillId="65" borderId="0" xfId="18" applyFont="1" applyFill="1" applyAlignment="1">
      <alignment horizontal="center" vertical="center"/>
    </xf>
    <xf numFmtId="10" fontId="9" fillId="65" borderId="0" xfId="18" applyNumberFormat="1" applyFont="1" applyFill="1" applyAlignment="1">
      <alignment horizontal="center" vertical="center"/>
    </xf>
    <xf numFmtId="2" fontId="9" fillId="0" borderId="0" xfId="18" applyNumberFormat="1" applyFont="1" applyFill="1" applyAlignment="1">
      <alignment horizontal="center" vertical="center"/>
    </xf>
    <xf numFmtId="10" fontId="2" fillId="0" borderId="0" xfId="18" applyNumberFormat="1"/>
    <xf numFmtId="0" fontId="9" fillId="0" borderId="0" xfId="18" applyFont="1" applyAlignment="1">
      <alignment horizontal="center" wrapText="1"/>
    </xf>
    <xf numFmtId="0" fontId="0" fillId="0" borderId="0" xfId="18" applyFont="1" applyBorder="1" applyAlignment="1">
      <alignment vertical="center" wrapText="1"/>
    </xf>
    <xf numFmtId="10" fontId="2" fillId="0" borderId="0" xfId="18" applyNumberFormat="1" applyAlignment="1">
      <alignment vertical="center"/>
    </xf>
    <xf numFmtId="49" fontId="7" fillId="0" borderId="0" xfId="135" applyNumberFormat="1" applyFont="1" applyBorder="1" applyAlignment="1">
      <alignment horizontal="right" vertical="top"/>
    </xf>
    <xf numFmtId="0" fontId="4" fillId="0" borderId="0" xfId="135" applyNumberFormat="1" applyFont="1" applyBorder="1" applyAlignment="1">
      <alignment vertical="top"/>
    </xf>
    <xf numFmtId="0" fontId="7" fillId="0" borderId="0" xfId="135" applyNumberFormat="1" applyFont="1" applyBorder="1" applyAlignment="1">
      <alignment horizontal="right" vertical="top"/>
    </xf>
    <xf numFmtId="0" fontId="7" fillId="0" borderId="0" xfId="135" applyNumberFormat="1" applyFont="1" applyBorder="1" applyAlignment="1">
      <alignment horizontal="center" vertical="center"/>
    </xf>
    <xf numFmtId="9" fontId="56" fillId="63" borderId="0" xfId="135" applyNumberFormat="1" applyFont="1" applyFill="1" applyBorder="1" applyAlignment="1">
      <alignment horizontal="center" vertical="top"/>
    </xf>
    <xf numFmtId="9" fontId="56" fillId="0" borderId="0" xfId="135" applyNumberFormat="1" applyFont="1" applyFill="1" applyBorder="1" applyAlignment="1">
      <alignment horizontal="center" vertical="top"/>
    </xf>
    <xf numFmtId="9" fontId="56" fillId="66" borderId="0" xfId="135" applyNumberFormat="1" applyFont="1" applyFill="1" applyBorder="1" applyAlignment="1">
      <alignment horizontal="center" vertical="top"/>
    </xf>
    <xf numFmtId="0" fontId="7" fillId="0" borderId="0" xfId="135" applyNumberFormat="1" applyFont="1" applyBorder="1" applyAlignment="1">
      <alignment vertical="top" wrapText="1"/>
    </xf>
    <xf numFmtId="4" fontId="56" fillId="63" borderId="0" xfId="135" applyNumberFormat="1" applyFont="1" applyFill="1" applyBorder="1" applyAlignment="1">
      <alignment horizontal="center" vertical="top"/>
    </xf>
    <xf numFmtId="4" fontId="56" fillId="0" borderId="0" xfId="135" applyNumberFormat="1" applyFont="1" applyFill="1" applyBorder="1" applyAlignment="1">
      <alignment horizontal="center" vertical="top"/>
    </xf>
    <xf numFmtId="4" fontId="56" fillId="66" borderId="0" xfId="135" applyNumberFormat="1" applyFont="1" applyFill="1" applyBorder="1" applyAlignment="1">
      <alignment horizontal="center" vertical="top"/>
    </xf>
    <xf numFmtId="49" fontId="57" fillId="0" borderId="0" xfId="135" applyNumberFormat="1" applyFont="1" applyFill="1" applyBorder="1" applyAlignment="1" applyProtection="1">
      <alignment horizontal="center" vertical="top"/>
      <protection locked="0"/>
    </xf>
    <xf numFmtId="0" fontId="57" fillId="0" borderId="0" xfId="135" applyNumberFormat="1" applyFont="1" applyFill="1" applyBorder="1" applyAlignment="1" applyProtection="1">
      <alignment horizontal="center" vertical="top" wrapText="1"/>
      <protection locked="0"/>
    </xf>
    <xf numFmtId="0" fontId="57" fillId="0" borderId="0" xfId="135" applyNumberFormat="1" applyFont="1" applyFill="1" applyBorder="1" applyAlignment="1" applyProtection="1">
      <alignment horizontal="center" vertical="center" wrapText="1"/>
      <protection locked="0"/>
    </xf>
    <xf numFmtId="4" fontId="56" fillId="63" borderId="0" xfId="135" applyNumberFormat="1" applyFont="1" applyFill="1" applyBorder="1" applyAlignment="1" applyProtection="1">
      <alignment horizontal="center" vertical="top"/>
      <protection locked="0"/>
    </xf>
    <xf numFmtId="4" fontId="56" fillId="0" borderId="22" xfId="135" applyNumberFormat="1" applyFont="1" applyFill="1" applyBorder="1" applyAlignment="1" applyProtection="1">
      <alignment horizontal="center" vertical="top"/>
      <protection locked="0"/>
    </xf>
    <xf numFmtId="4" fontId="56" fillId="66" borderId="22" xfId="135" applyNumberFormat="1" applyFont="1" applyFill="1" applyBorder="1" applyAlignment="1" applyProtection="1">
      <alignment horizontal="center" vertical="top"/>
      <protection locked="0"/>
    </xf>
    <xf numFmtId="0" fontId="57" fillId="0" borderId="0" xfId="135" applyNumberFormat="1" applyFont="1" applyFill="1" applyBorder="1" applyAlignment="1" applyProtection="1">
      <alignment horizontal="center" vertical="top"/>
      <protection locked="0"/>
    </xf>
    <xf numFmtId="1" fontId="7" fillId="0" borderId="0" xfId="135" applyNumberFormat="1" applyFont="1" applyBorder="1" applyAlignment="1">
      <alignment horizontal="right" vertical="top"/>
    </xf>
    <xf numFmtId="0" fontId="4" fillId="0" borderId="0" xfId="135" applyNumberFormat="1" applyFont="1" applyFill="1" applyBorder="1" applyAlignment="1">
      <alignment vertical="top"/>
    </xf>
    <xf numFmtId="4" fontId="4" fillId="63" borderId="0" xfId="135" applyNumberFormat="1" applyFont="1" applyFill="1" applyBorder="1" applyAlignment="1">
      <alignment vertical="top"/>
    </xf>
    <xf numFmtId="4" fontId="4" fillId="0" borderId="0" xfId="135" applyNumberFormat="1" applyFont="1" applyFill="1" applyBorder="1" applyAlignment="1">
      <alignment vertical="top"/>
    </xf>
    <xf numFmtId="4" fontId="4" fillId="66" borderId="0" xfId="135" applyNumberFormat="1" applyFont="1" applyFill="1" applyBorder="1" applyAlignment="1">
      <alignment vertical="top"/>
    </xf>
    <xf numFmtId="0" fontId="7" fillId="0" borderId="0" xfId="135" applyFont="1"/>
    <xf numFmtId="4" fontId="55" fillId="66" borderId="0" xfId="135" applyNumberFormat="1" applyFont="1" applyFill="1" applyBorder="1" applyAlignment="1">
      <alignment vertical="top"/>
    </xf>
    <xf numFmtId="0" fontId="55" fillId="0" borderId="0" xfId="135" applyNumberFormat="1" applyFont="1" applyBorder="1" applyAlignment="1">
      <alignment vertical="top"/>
    </xf>
    <xf numFmtId="4" fontId="55" fillId="0" borderId="0" xfId="135" applyNumberFormat="1" applyFont="1" applyBorder="1" applyAlignment="1">
      <alignment vertical="top"/>
    </xf>
    <xf numFmtId="164" fontId="56" fillId="0" borderId="0" xfId="135" applyNumberFormat="1" applyFont="1" applyFill="1" applyBorder="1" applyAlignment="1">
      <alignment vertical="top"/>
    </xf>
    <xf numFmtId="164" fontId="55" fillId="0" borderId="0" xfId="135" applyNumberFormat="1" applyFont="1" applyFill="1" applyBorder="1" applyAlignment="1">
      <alignment vertical="top"/>
    </xf>
    <xf numFmtId="4" fontId="55" fillId="0" borderId="0" xfId="135" applyNumberFormat="1" applyFont="1" applyFill="1" applyBorder="1" applyAlignment="1">
      <alignment vertical="top"/>
    </xf>
    <xf numFmtId="49" fontId="7" fillId="0" borderId="0" xfId="135" applyNumberFormat="1" applyFont="1" applyBorder="1" applyAlignment="1" applyProtection="1">
      <alignment horizontal="right" vertical="top"/>
      <protection locked="0"/>
    </xf>
    <xf numFmtId="0" fontId="4" fillId="0" borderId="0" xfId="135" applyNumberFormat="1" applyFont="1" applyBorder="1" applyAlignment="1" applyProtection="1">
      <alignment vertical="top"/>
      <protection locked="0"/>
    </xf>
    <xf numFmtId="0" fontId="7" fillId="0" borderId="0" xfId="135" applyNumberFormat="1" applyFont="1" applyBorder="1" applyAlignment="1" applyProtection="1">
      <alignment horizontal="right" vertical="top"/>
      <protection locked="0"/>
    </xf>
    <xf numFmtId="0" fontId="7" fillId="0" borderId="0" xfId="135" applyNumberFormat="1" applyFont="1" applyBorder="1" applyAlignment="1" applyProtection="1">
      <alignment horizontal="center" vertical="center"/>
      <protection locked="0"/>
    </xf>
    <xf numFmtId="4" fontId="4" fillId="0" borderId="0" xfId="135" applyNumberFormat="1" applyFont="1" applyBorder="1" applyAlignment="1" applyProtection="1">
      <alignment vertical="top"/>
      <protection locked="0"/>
    </xf>
    <xf numFmtId="4" fontId="4" fillId="0" borderId="0" xfId="135" applyNumberFormat="1" applyFont="1" applyFill="1" applyBorder="1" applyAlignment="1" applyProtection="1">
      <alignment vertical="top"/>
      <protection locked="0"/>
    </xf>
    <xf numFmtId="0" fontId="7" fillId="0" borderId="0" xfId="135" applyNumberFormat="1" applyFont="1" applyBorder="1" applyAlignment="1" applyProtection="1">
      <alignment vertical="top" wrapText="1"/>
      <protection locked="0"/>
    </xf>
    <xf numFmtId="4" fontId="4" fillId="0" borderId="0" xfId="135" applyNumberFormat="1" applyFont="1" applyBorder="1" applyAlignment="1">
      <alignment vertical="top"/>
    </xf>
    <xf numFmtId="0" fontId="0" fillId="0" borderId="0" xfId="18" applyFont="1" applyAlignment="1">
      <alignment wrapText="1"/>
    </xf>
    <xf numFmtId="0" fontId="0" fillId="57" borderId="0" xfId="18" applyFont="1" applyFill="1" applyAlignment="1">
      <alignment wrapText="1"/>
    </xf>
    <xf numFmtId="0" fontId="9" fillId="0" borderId="0" xfId="18" applyFont="1" applyAlignment="1" applyProtection="1">
      <alignment horizontal="right" vertical="center" wrapText="1"/>
      <protection locked="0"/>
    </xf>
    <xf numFmtId="0" fontId="11" fillId="0" borderId="0" xfId="18" applyFont="1" applyAlignment="1" applyProtection="1">
      <alignment horizontal="center" vertical="center" wrapText="1"/>
      <protection locked="0"/>
    </xf>
    <xf numFmtId="10" fontId="11" fillId="0" borderId="0" xfId="18" applyNumberFormat="1" applyFont="1" applyAlignment="1" applyProtection="1">
      <alignment horizontal="center" vertical="center" wrapText="1"/>
      <protection locked="0"/>
    </xf>
    <xf numFmtId="0" fontId="2" fillId="0" borderId="0" xfId="18" applyAlignment="1" applyProtection="1">
      <alignment vertical="center"/>
      <protection locked="0"/>
    </xf>
    <xf numFmtId="2" fontId="2" fillId="0" borderId="0" xfId="18" applyNumberFormat="1" applyAlignment="1" applyProtection="1">
      <alignment vertical="center"/>
      <protection locked="0"/>
    </xf>
    <xf numFmtId="4" fontId="2" fillId="0" borderId="0" xfId="18" applyNumberFormat="1" applyFill="1" applyAlignment="1" applyProtection="1">
      <alignment vertical="center"/>
      <protection locked="0"/>
    </xf>
    <xf numFmtId="0" fontId="2" fillId="0" borderId="0" xfId="18" applyFill="1" applyBorder="1" applyAlignment="1" applyProtection="1">
      <alignment vertical="center"/>
      <protection locked="0"/>
    </xf>
    <xf numFmtId="9" fontId="42" fillId="0" borderId="0" xfId="18" applyNumberFormat="1" applyFont="1" applyFill="1" applyBorder="1" applyAlignment="1" applyProtection="1">
      <alignment horizontal="center" vertical="center"/>
      <protection locked="0"/>
    </xf>
    <xf numFmtId="4" fontId="42" fillId="0" borderId="0" xfId="18" applyNumberFormat="1" applyFont="1" applyFill="1" applyBorder="1" applyAlignment="1" applyProtection="1">
      <alignment horizontal="center" vertical="center"/>
      <protection locked="0"/>
    </xf>
    <xf numFmtId="0" fontId="2" fillId="0" borderId="0" xfId="18" applyBorder="1" applyAlignment="1">
      <alignment vertical="center"/>
    </xf>
    <xf numFmtId="0" fontId="9" fillId="0" borderId="2" xfId="18" applyFont="1" applyBorder="1" applyAlignment="1" applyProtection="1">
      <alignment horizontal="center" vertical="center" wrapText="1"/>
      <protection locked="0"/>
    </xf>
    <xf numFmtId="0" fontId="9" fillId="0" borderId="2" xfId="18" applyFont="1" applyBorder="1" applyAlignment="1" applyProtection="1">
      <alignment horizontal="center" vertical="center"/>
      <protection locked="0"/>
    </xf>
    <xf numFmtId="43" fontId="9" fillId="0" borderId="2" xfId="1" applyFont="1" applyFill="1" applyBorder="1" applyAlignment="1" applyProtection="1">
      <alignment horizontal="center" vertical="center" wrapText="1"/>
      <protection locked="0"/>
    </xf>
    <xf numFmtId="2" fontId="9" fillId="0" borderId="2" xfId="18" applyNumberFormat="1" applyFont="1" applyBorder="1" applyAlignment="1" applyProtection="1">
      <alignment horizontal="center" vertical="center" wrapText="1"/>
      <protection locked="0"/>
    </xf>
    <xf numFmtId="0" fontId="43" fillId="0" borderId="2" xfId="18" applyNumberFormat="1" applyFont="1" applyFill="1" applyBorder="1" applyAlignment="1" applyProtection="1">
      <alignment horizontal="center" vertical="center" wrapText="1"/>
      <protection locked="0"/>
    </xf>
    <xf numFmtId="4" fontId="43" fillId="0" borderId="2" xfId="18" applyNumberFormat="1" applyFont="1" applyFill="1" applyBorder="1" applyAlignment="1" applyProtection="1">
      <alignment horizontal="center" vertical="center" wrapText="1"/>
      <protection locked="0"/>
    </xf>
    <xf numFmtId="172" fontId="9" fillId="0" borderId="0" xfId="18" applyNumberFormat="1" applyFont="1" applyFill="1" applyBorder="1" applyAlignment="1" applyProtection="1">
      <alignment horizontal="center" vertical="center" wrapText="1"/>
      <protection locked="0"/>
    </xf>
    <xf numFmtId="4" fontId="9" fillId="0" borderId="0" xfId="18" applyNumberFormat="1" applyFont="1" applyFill="1" applyBorder="1" applyAlignment="1" applyProtection="1">
      <alignment horizontal="center" vertical="center" wrapText="1"/>
      <protection locked="0"/>
    </xf>
    <xf numFmtId="164" fontId="9" fillId="0" borderId="0" xfId="18" applyNumberFormat="1" applyFont="1" applyFill="1" applyBorder="1" applyAlignment="1" applyProtection="1">
      <alignment horizontal="center" vertical="center" wrapText="1"/>
      <protection locked="0"/>
    </xf>
    <xf numFmtId="9" fontId="9" fillId="0" borderId="0" xfId="18" applyNumberFormat="1" applyFont="1" applyFill="1" applyBorder="1" applyAlignment="1" applyProtection="1">
      <alignment horizontal="center" vertical="center" wrapText="1"/>
      <protection locked="0"/>
    </xf>
    <xf numFmtId="0" fontId="9" fillId="0" borderId="0" xfId="18" applyFont="1" applyBorder="1" applyAlignment="1">
      <alignment horizontal="center" vertical="center"/>
    </xf>
    <xf numFmtId="0" fontId="8" fillId="0" borderId="2" xfId="18" applyFont="1" applyBorder="1" applyAlignment="1" applyProtection="1">
      <alignment wrapText="1"/>
      <protection locked="0"/>
    </xf>
    <xf numFmtId="0" fontId="5" fillId="0" borderId="2" xfId="18" applyNumberFormat="1" applyFont="1" applyFill="1" applyBorder="1" applyAlignment="1" applyProtection="1">
      <alignment vertical="top"/>
      <protection locked="0"/>
    </xf>
    <xf numFmtId="166" fontId="5" fillId="0" borderId="2" xfId="18" applyNumberFormat="1" applyFont="1" applyFill="1" applyBorder="1" applyAlignment="1" applyProtection="1">
      <alignment horizontal="center" vertical="top"/>
      <protection locked="0"/>
    </xf>
    <xf numFmtId="0" fontId="5" fillId="0" borderId="2" xfId="18" applyNumberFormat="1" applyFont="1" applyFill="1" applyBorder="1" applyAlignment="1" applyProtection="1">
      <alignment horizontal="center" vertical="top"/>
      <protection locked="0"/>
    </xf>
    <xf numFmtId="0" fontId="5" fillId="0" borderId="2" xfId="18" applyNumberFormat="1" applyFont="1" applyFill="1" applyBorder="1" applyAlignment="1" applyProtection="1">
      <alignment horizontal="right" vertical="justify"/>
      <protection locked="0"/>
    </xf>
    <xf numFmtId="4" fontId="3" fillId="0" borderId="2" xfId="18" applyNumberFormat="1" applyFont="1" applyFill="1" applyBorder="1" applyAlignment="1" applyProtection="1">
      <alignment horizontal="right" vertical="center" wrapText="1"/>
      <protection locked="0"/>
    </xf>
    <xf numFmtId="2" fontId="9" fillId="0" borderId="2" xfId="18" applyNumberFormat="1" applyFont="1" applyBorder="1" applyAlignment="1" applyProtection="1">
      <alignment vertical="center"/>
      <protection locked="0"/>
    </xf>
    <xf numFmtId="0" fontId="2" fillId="61" borderId="2" xfId="18" applyFill="1" applyBorder="1" applyAlignment="1" applyProtection="1">
      <alignment vertical="center"/>
      <protection locked="0"/>
    </xf>
    <xf numFmtId="4" fontId="3" fillId="0" borderId="0" xfId="18" applyNumberFormat="1" applyFont="1" applyFill="1" applyBorder="1" applyAlignment="1" applyProtection="1">
      <alignment horizontal="right" vertical="center" wrapText="1"/>
      <protection locked="0"/>
    </xf>
    <xf numFmtId="4" fontId="2" fillId="0" borderId="0" xfId="18" applyNumberFormat="1" applyFill="1" applyBorder="1" applyAlignment="1" applyProtection="1">
      <alignment vertical="center"/>
      <protection locked="0"/>
    </xf>
    <xf numFmtId="9" fontId="2" fillId="0" borderId="0" xfId="18" applyNumberFormat="1" applyFill="1" applyBorder="1" applyAlignment="1" applyProtection="1">
      <alignment vertical="center"/>
      <protection locked="0"/>
    </xf>
    <xf numFmtId="0" fontId="2" fillId="0" borderId="0" xfId="18" applyBorder="1"/>
    <xf numFmtId="0" fontId="8" fillId="0" borderId="23" xfId="18" applyFont="1" applyBorder="1" applyAlignment="1" applyProtection="1">
      <alignment wrapText="1"/>
      <protection locked="0"/>
    </xf>
    <xf numFmtId="0" fontId="5" fillId="0" borderId="23" xfId="18" applyNumberFormat="1" applyFont="1" applyFill="1" applyBorder="1" applyAlignment="1" applyProtection="1">
      <alignment vertical="top"/>
      <protection locked="0"/>
    </xf>
    <xf numFmtId="166" fontId="5" fillId="0" borderId="23" xfId="18" applyNumberFormat="1" applyFont="1" applyFill="1" applyBorder="1" applyAlignment="1" applyProtection="1">
      <alignment horizontal="center" vertical="top"/>
      <protection locked="0"/>
    </xf>
    <xf numFmtId="0" fontId="5" fillId="0" borderId="23" xfId="18" applyNumberFormat="1" applyFont="1" applyFill="1" applyBorder="1" applyAlignment="1" applyProtection="1">
      <alignment horizontal="center" vertical="top"/>
      <protection locked="0"/>
    </xf>
    <xf numFmtId="0" fontId="5" fillId="0" borderId="23" xfId="18" applyNumberFormat="1" applyFont="1" applyFill="1" applyBorder="1" applyAlignment="1" applyProtection="1">
      <alignment horizontal="right" vertical="justify"/>
      <protection locked="0"/>
    </xf>
    <xf numFmtId="0" fontId="3" fillId="0" borderId="2" xfId="18" applyFont="1" applyFill="1" applyBorder="1" applyAlignment="1" applyProtection="1">
      <alignment wrapText="1"/>
      <protection locked="0"/>
    </xf>
    <xf numFmtId="176" fontId="7" fillId="0" borderId="2" xfId="18" applyNumberFormat="1" applyFont="1" applyFill="1" applyBorder="1" applyAlignment="1" applyProtection="1">
      <alignment horizontal="left" wrapText="1"/>
      <protection locked="0"/>
    </xf>
    <xf numFmtId="0" fontId="2" fillId="0" borderId="2" xfId="18" applyBorder="1" applyAlignment="1" applyProtection="1">
      <alignment vertical="center" wrapText="1"/>
      <protection locked="0"/>
    </xf>
    <xf numFmtId="0" fontId="8" fillId="0" borderId="2" xfId="18" applyFont="1" applyBorder="1" applyAlignment="1" applyProtection="1">
      <alignment vertical="center"/>
      <protection locked="0"/>
    </xf>
    <xf numFmtId="0" fontId="2" fillId="0" borderId="0" xfId="18" applyAlignment="1" applyProtection="1">
      <alignment vertical="center" wrapText="1"/>
      <protection locked="0"/>
    </xf>
    <xf numFmtId="43" fontId="0" fillId="0" borderId="0" xfId="1" applyFont="1" applyFill="1" applyAlignment="1" applyProtection="1">
      <alignment horizontal="right" vertical="center"/>
      <protection locked="0"/>
    </xf>
    <xf numFmtId="43" fontId="2" fillId="0" borderId="0" xfId="1" applyFont="1" applyFill="1" applyProtection="1">
      <protection locked="0"/>
    </xf>
    <xf numFmtId="0" fontId="2" fillId="67" borderId="0" xfId="18" applyFill="1" applyAlignment="1" applyProtection="1">
      <alignment vertical="center"/>
      <protection locked="0"/>
    </xf>
    <xf numFmtId="0" fontId="9" fillId="67" borderId="0" xfId="18" applyFont="1" applyFill="1" applyAlignment="1" applyProtection="1">
      <alignment horizontal="right" vertical="center"/>
      <protection locked="0"/>
    </xf>
    <xf numFmtId="10" fontId="9" fillId="67" borderId="0" xfId="1" applyNumberFormat="1" applyFont="1" applyFill="1" applyAlignment="1" applyProtection="1">
      <alignment horizontal="center" vertical="center"/>
      <protection locked="0"/>
    </xf>
    <xf numFmtId="2" fontId="9" fillId="0" borderId="0" xfId="18" applyNumberFormat="1" applyFont="1" applyAlignment="1" applyProtection="1">
      <alignment vertical="center"/>
      <protection locked="0"/>
    </xf>
    <xf numFmtId="0" fontId="8" fillId="57" borderId="2" xfId="18" applyFont="1" applyFill="1" applyBorder="1" applyAlignment="1">
      <alignment horizontal="center" vertical="center" wrapText="1"/>
    </xf>
    <xf numFmtId="0" fontId="8" fillId="60" borderId="2" xfId="18" applyFont="1" applyFill="1" applyBorder="1" applyAlignment="1">
      <alignment horizontal="center" vertical="center" wrapText="1"/>
    </xf>
    <xf numFmtId="0" fontId="58" fillId="57" borderId="2" xfId="18" applyFont="1" applyFill="1" applyBorder="1" applyAlignment="1">
      <alignment vertical="center" wrapText="1"/>
    </xf>
    <xf numFmtId="0" fontId="8" fillId="0" borderId="2" xfId="18" applyNumberFormat="1" applyFont="1" applyFill="1" applyBorder="1" applyAlignment="1">
      <alignment horizontal="center" vertical="center"/>
    </xf>
    <xf numFmtId="0" fontId="9" fillId="57" borderId="0" xfId="18" applyFont="1" applyFill="1" applyBorder="1" applyAlignment="1">
      <alignment horizontal="right" vertical="center"/>
    </xf>
    <xf numFmtId="9" fontId="11" fillId="57" borderId="0" xfId="18" applyNumberFormat="1" applyFont="1" applyFill="1" applyBorder="1" applyAlignment="1">
      <alignment horizontal="center" vertical="center" wrapText="1"/>
    </xf>
    <xf numFmtId="165" fontId="0" fillId="0" borderId="0" xfId="0" applyFill="1" applyBorder="1" applyAlignment="1">
      <alignment horizontal="center" vertical="center"/>
    </xf>
    <xf numFmtId="2" fontId="3" fillId="0" borderId="0" xfId="0" applyNumberFormat="1" applyFont="1" applyFill="1" applyBorder="1" applyAlignment="1">
      <alignment horizontal="center" vertical="center"/>
    </xf>
    <xf numFmtId="165" fontId="41" fillId="0" borderId="0" xfId="0" applyFont="1" applyAlignment="1">
      <alignment horizontal="center" vertical="center"/>
    </xf>
    <xf numFmtId="0" fontId="0" fillId="57" borderId="0" xfId="18" applyFont="1" applyFill="1" applyAlignment="1">
      <alignment horizontal="center" vertical="center"/>
    </xf>
    <xf numFmtId="9" fontId="2" fillId="57" borderId="0" xfId="18" applyNumberFormat="1" applyFill="1" applyAlignment="1">
      <alignment horizontal="center" vertical="center" wrapText="1"/>
    </xf>
    <xf numFmtId="0" fontId="2" fillId="57" borderId="0" xfId="18" applyFill="1" applyAlignment="1">
      <alignment horizontal="center" vertical="center" wrapText="1"/>
    </xf>
    <xf numFmtId="2" fontId="2" fillId="57" borderId="0" xfId="18" applyNumberFormat="1" applyFill="1" applyAlignment="1">
      <alignment horizontal="center" vertical="center" wrapText="1"/>
    </xf>
    <xf numFmtId="2" fontId="0" fillId="57" borderId="0" xfId="18" applyNumberFormat="1" applyFont="1" applyFill="1" applyAlignment="1">
      <alignment horizontal="center" vertical="center"/>
    </xf>
    <xf numFmtId="0" fontId="2" fillId="0" borderId="0" xfId="18" applyNumberFormat="1" applyFill="1" applyAlignment="1">
      <alignment vertical="center" wrapText="1"/>
    </xf>
    <xf numFmtId="0" fontId="46" fillId="0" borderId="0" xfId="18" applyNumberFormat="1" applyFont="1" applyFill="1" applyAlignment="1">
      <alignment vertical="center" wrapText="1"/>
    </xf>
    <xf numFmtId="1" fontId="2" fillId="59" borderId="0" xfId="18" applyNumberFormat="1" applyFill="1" applyBorder="1" applyAlignment="1">
      <alignment vertical="center" wrapText="1"/>
    </xf>
    <xf numFmtId="0" fontId="0" fillId="57" borderId="0" xfId="18" applyFont="1" applyFill="1" applyAlignment="1">
      <alignment horizontal="right" vertical="center" wrapText="1"/>
    </xf>
    <xf numFmtId="4" fontId="2" fillId="0" borderId="0" xfId="18" applyNumberFormat="1" applyFont="1" applyFill="1" applyAlignment="1">
      <alignment vertical="center" wrapText="1"/>
    </xf>
    <xf numFmtId="8" fontId="4" fillId="0" borderId="19" xfId="18" applyNumberFormat="1" applyFont="1" applyBorder="1" applyAlignment="1">
      <alignment horizontal="left" vertical="center" wrapText="1"/>
    </xf>
    <xf numFmtId="4" fontId="0" fillId="0" borderId="0" xfId="0" applyNumberFormat="1" applyFill="1"/>
    <xf numFmtId="4" fontId="5" fillId="4" borderId="0" xfId="0" applyNumberFormat="1" applyFont="1" applyFill="1" applyBorder="1" applyAlignment="1">
      <alignment horizontal="center" vertical="center" wrapText="1"/>
    </xf>
    <xf numFmtId="0" fontId="5" fillId="0" borderId="2" xfId="18" applyNumberFormat="1" applyFont="1" applyFill="1" applyBorder="1" applyAlignment="1" applyProtection="1">
      <alignment horizontal="center" vertical="top"/>
    </xf>
    <xf numFmtId="165" fontId="9" fillId="0" borderId="24" xfId="0" applyFont="1" applyBorder="1" applyAlignment="1">
      <alignment horizontal="center" vertical="center" wrapText="1"/>
    </xf>
    <xf numFmtId="165" fontId="9" fillId="0" borderId="0" xfId="0" applyFont="1" applyBorder="1" applyAlignment="1">
      <alignment horizontal="center" vertical="center" wrapText="1"/>
    </xf>
    <xf numFmtId="0" fontId="0" fillId="57" borderId="0" xfId="18" applyFont="1" applyFill="1" applyAlignment="1">
      <alignment vertical="center" wrapText="1"/>
    </xf>
    <xf numFmtId="0" fontId="0" fillId="57" borderId="0" xfId="18" applyFont="1" applyFill="1" applyAlignment="1">
      <alignment horizontal="right" vertical="center"/>
    </xf>
    <xf numFmtId="0" fontId="0" fillId="57" borderId="0" xfId="18" applyFont="1" applyFill="1" applyAlignment="1">
      <alignment vertical="center"/>
    </xf>
    <xf numFmtId="10" fontId="2" fillId="57" borderId="0" xfId="18" applyNumberFormat="1" applyFill="1" applyAlignment="1">
      <alignment vertical="center" wrapText="1"/>
    </xf>
    <xf numFmtId="1" fontId="41" fillId="0" borderId="0" xfId="0" applyNumberFormat="1" applyFont="1" applyFill="1" applyAlignment="1">
      <alignment vertical="top"/>
    </xf>
    <xf numFmtId="165" fontId="41" fillId="0" borderId="0" xfId="0" applyFont="1" applyFill="1" applyAlignment="1">
      <alignment horizontal="center" vertical="center"/>
    </xf>
    <xf numFmtId="165" fontId="9" fillId="0" borderId="0" xfId="0" applyFont="1" applyAlignment="1">
      <alignment wrapText="1"/>
    </xf>
    <xf numFmtId="177" fontId="0" fillId="0" borderId="0" xfId="0" applyNumberFormat="1" applyFill="1"/>
    <xf numFmtId="178" fontId="0" fillId="0" borderId="0" xfId="0" applyNumberFormat="1" applyFill="1"/>
    <xf numFmtId="0" fontId="2" fillId="57" borderId="0" xfId="18" applyFill="1" applyAlignment="1">
      <alignment horizontal="right" vertical="center" wrapText="1"/>
    </xf>
    <xf numFmtId="1" fontId="3" fillId="0" borderId="0" xfId="0" applyNumberFormat="1" applyFont="1" applyFill="1" applyAlignment="1">
      <alignment vertical="top"/>
    </xf>
    <xf numFmtId="0" fontId="59" fillId="57" borderId="2" xfId="18" applyFont="1" applyFill="1" applyBorder="1" applyAlignment="1">
      <alignment vertical="center" wrapText="1"/>
    </xf>
    <xf numFmtId="0" fontId="0" fillId="57" borderId="0" xfId="18" applyNumberFormat="1" applyFont="1" applyFill="1" applyAlignment="1">
      <alignment vertical="center" wrapText="1"/>
    </xf>
    <xf numFmtId="165" fontId="41" fillId="0" borderId="0" xfId="0" applyFont="1" applyFill="1" applyAlignment="1">
      <alignment vertical="top"/>
    </xf>
    <xf numFmtId="4" fontId="2" fillId="58" borderId="2" xfId="18" applyNumberFormat="1" applyFill="1" applyBorder="1" applyAlignment="1" applyProtection="1">
      <alignment vertical="center"/>
    </xf>
    <xf numFmtId="0" fontId="0" fillId="0" borderId="0" xfId="18" applyFont="1" applyAlignment="1" applyProtection="1">
      <alignment vertical="center"/>
      <protection locked="0"/>
    </xf>
    <xf numFmtId="2" fontId="56" fillId="0" borderId="0" xfId="135" applyNumberFormat="1" applyFont="1" applyFill="1" applyBorder="1" applyAlignment="1">
      <alignment vertical="top"/>
    </xf>
    <xf numFmtId="165" fontId="9" fillId="0" borderId="0" xfId="0" applyFont="1" applyFill="1" applyBorder="1" applyAlignment="1">
      <alignment horizontal="center" vertical="center"/>
    </xf>
    <xf numFmtId="165" fontId="49" fillId="0" borderId="0" xfId="0" applyFont="1" applyFill="1" applyBorder="1" applyAlignment="1">
      <alignment horizontal="center" vertical="center"/>
    </xf>
    <xf numFmtId="0" fontId="0" fillId="57" borderId="0" xfId="18" applyFont="1" applyFill="1" applyAlignment="1">
      <alignment horizontal="right" vertical="center" wrapText="1"/>
    </xf>
    <xf numFmtId="0" fontId="2" fillId="57" borderId="0" xfId="18" applyFill="1" applyAlignment="1">
      <alignment horizontal="right" vertical="center" wrapText="1"/>
    </xf>
    <xf numFmtId="0" fontId="9" fillId="57" borderId="0" xfId="18" applyFont="1" applyFill="1" applyAlignment="1">
      <alignment horizontal="center" vertical="center"/>
    </xf>
    <xf numFmtId="0" fontId="9" fillId="57" borderId="0" xfId="18" applyFont="1" applyFill="1" applyBorder="1" applyAlignment="1">
      <alignment horizontal="left" vertical="center" wrapText="1"/>
    </xf>
    <xf numFmtId="0" fontId="8" fillId="0" borderId="2" xfId="18" applyFont="1" applyFill="1" applyBorder="1" applyAlignment="1">
      <alignment vertical="center" wrapText="1"/>
    </xf>
    <xf numFmtId="0" fontId="8" fillId="0" borderId="3" xfId="18" applyFont="1" applyFill="1" applyBorder="1" applyAlignment="1">
      <alignment vertical="center" wrapText="1"/>
    </xf>
    <xf numFmtId="0" fontId="8" fillId="0" borderId="23" xfId="18" applyFont="1" applyFill="1" applyBorder="1" applyAlignment="1">
      <alignment vertical="center" wrapText="1"/>
    </xf>
    <xf numFmtId="0" fontId="2" fillId="0" borderId="0" xfId="18" applyFill="1" applyAlignment="1">
      <alignment horizontal="center" vertical="center"/>
    </xf>
    <xf numFmtId="4" fontId="14" fillId="0" borderId="25" xfId="0" applyNumberFormat="1" applyFont="1" applyBorder="1" applyAlignment="1">
      <alignment horizontal="center" vertical="center"/>
    </xf>
    <xf numFmtId="4" fontId="14" fillId="4" borderId="26" xfId="0" applyNumberFormat="1" applyFont="1" applyFill="1" applyBorder="1" applyAlignment="1">
      <alignment horizontal="center" vertical="center" wrapText="1"/>
    </xf>
  </cellXfs>
  <cellStyles count="136">
    <cellStyle name="_Row1" xfId="134"/>
    <cellStyle name="20% - Accent1" xfId="30"/>
    <cellStyle name="20% - Accent2" xfId="31"/>
    <cellStyle name="20% - Accent3" xfId="32"/>
    <cellStyle name="20% - Accent4" xfId="33"/>
    <cellStyle name="20% - Accent5" xfId="34"/>
    <cellStyle name="20% - Accent6" xfId="35"/>
    <cellStyle name="40% - Accent1" xfId="36"/>
    <cellStyle name="40% - Accent2" xfId="37"/>
    <cellStyle name="40% - Accent3" xfId="38"/>
    <cellStyle name="40% - Accent4" xfId="39"/>
    <cellStyle name="40% - Accent5" xfId="40"/>
    <cellStyle name="40% - Accent6" xfId="41"/>
    <cellStyle name="60% - Accent1" xfId="42"/>
    <cellStyle name="60% - Accent2" xfId="43"/>
    <cellStyle name="60% - Accent3" xfId="44"/>
    <cellStyle name="60% - Accent4" xfId="45"/>
    <cellStyle name="60% - Accent5" xfId="46"/>
    <cellStyle name="60% - Accent6" xfId="47"/>
    <cellStyle name="Accent1" xfId="48"/>
    <cellStyle name="Accent1 - 20%" xfId="49"/>
    <cellStyle name="Accent1 - 40%" xfId="50"/>
    <cellStyle name="Accent1 - 60%" xfId="51"/>
    <cellStyle name="Accent2" xfId="52"/>
    <cellStyle name="Accent2 - 20%" xfId="53"/>
    <cellStyle name="Accent2 - 40%" xfId="54"/>
    <cellStyle name="Accent2 - 60%" xfId="55"/>
    <cellStyle name="Accent3" xfId="56"/>
    <cellStyle name="Accent3 - 20%" xfId="57"/>
    <cellStyle name="Accent3 - 40%" xfId="58"/>
    <cellStyle name="Accent3 - 60%" xfId="59"/>
    <cellStyle name="Accent4" xfId="60"/>
    <cellStyle name="Accent4 - 20%" xfId="61"/>
    <cellStyle name="Accent4 - 40%" xfId="62"/>
    <cellStyle name="Accent4 - 60%" xfId="63"/>
    <cellStyle name="Accent5" xfId="64"/>
    <cellStyle name="Accent5 - 20%" xfId="65"/>
    <cellStyle name="Accent5 - 40%" xfId="66"/>
    <cellStyle name="Accent5 - 60%" xfId="67"/>
    <cellStyle name="Accent6" xfId="68"/>
    <cellStyle name="Accent6 - 20%" xfId="69"/>
    <cellStyle name="Accent6 - 40%" xfId="70"/>
    <cellStyle name="Accent6 - 60%" xfId="71"/>
    <cellStyle name="Bad" xfId="72"/>
    <cellStyle name="Calculation" xfId="73"/>
    <cellStyle name="Check Cell" xfId="74"/>
    <cellStyle name="Emphasis 1" xfId="75"/>
    <cellStyle name="Emphasis 2" xfId="76"/>
    <cellStyle name="Emphasis 3" xfId="77"/>
    <cellStyle name="Euro" xfId="8"/>
    <cellStyle name="Explanatory Text" xfId="78"/>
    <cellStyle name="Good" xfId="79"/>
    <cellStyle name="Heading 1" xfId="80"/>
    <cellStyle name="Heading 2" xfId="81"/>
    <cellStyle name="Heading 3" xfId="82"/>
    <cellStyle name="Heading 4" xfId="83"/>
    <cellStyle name="Input" xfId="84"/>
    <cellStyle name="Linked Cell" xfId="85"/>
    <cellStyle name="Normal 2" xfId="11"/>
    <cellStyle name="Normal 3" xfId="14"/>
    <cellStyle name="Normal 3 2" xfId="15"/>
    <cellStyle name="Note" xfId="86"/>
    <cellStyle name="Notiz 2" xfId="87"/>
    <cellStyle name="Output" xfId="88"/>
    <cellStyle name="Percent 2" xfId="4"/>
    <cellStyle name="SAPBEXaggData" xfId="89"/>
    <cellStyle name="SAPBEXaggDataEmph" xfId="90"/>
    <cellStyle name="SAPBEXaggItem" xfId="91"/>
    <cellStyle name="SAPBEXaggItemX" xfId="92"/>
    <cellStyle name="SAPBEXchaText" xfId="93"/>
    <cellStyle name="SAPBEXexcBad7" xfId="94"/>
    <cellStyle name="SAPBEXexcBad8" xfId="95"/>
    <cellStyle name="SAPBEXexcBad9" xfId="96"/>
    <cellStyle name="SAPBEXexcCritical4" xfId="97"/>
    <cellStyle name="SAPBEXexcCritical5" xfId="98"/>
    <cellStyle name="SAPBEXexcCritical6" xfId="99"/>
    <cellStyle name="SAPBEXexcGood1" xfId="100"/>
    <cellStyle name="SAPBEXexcGood2" xfId="101"/>
    <cellStyle name="SAPBEXexcGood3" xfId="102"/>
    <cellStyle name="SAPBEXfilterDrill" xfId="103"/>
    <cellStyle name="SAPBEXfilterItem" xfId="104"/>
    <cellStyle name="SAPBEXfilterText" xfId="105"/>
    <cellStyle name="SAPBEXformats" xfId="106"/>
    <cellStyle name="SAPBEXheaderItem" xfId="107"/>
    <cellStyle name="SAPBEXheaderText" xfId="108"/>
    <cellStyle name="SAPBEXHLevel0" xfId="109"/>
    <cellStyle name="SAPBEXHLevel0X" xfId="110"/>
    <cellStyle name="SAPBEXHLevel1" xfId="111"/>
    <cellStyle name="SAPBEXHLevel1X" xfId="112"/>
    <cellStyle name="SAPBEXHLevel2" xfId="113"/>
    <cellStyle name="SAPBEXHLevel2X" xfId="114"/>
    <cellStyle name="SAPBEXHLevel3" xfId="115"/>
    <cellStyle name="SAPBEXHLevel3X" xfId="116"/>
    <cellStyle name="SAPBEXinputData" xfId="117"/>
    <cellStyle name="SAPBEXItemHeader" xfId="118"/>
    <cellStyle name="SAPBEXresData" xfId="119"/>
    <cellStyle name="SAPBEXresDataEmph" xfId="120"/>
    <cellStyle name="SAPBEXresItem" xfId="121"/>
    <cellStyle name="SAPBEXresItemX" xfId="122"/>
    <cellStyle name="SAPBEXstdData" xfId="123"/>
    <cellStyle name="SAPBEXstdDataEmph" xfId="124"/>
    <cellStyle name="SAPBEXstdItem" xfId="2"/>
    <cellStyle name="SAPBEXstdItem 2" xfId="29"/>
    <cellStyle name="SAPBEXstdItemX" xfId="125"/>
    <cellStyle name="SAPBEXtitle" xfId="126"/>
    <cellStyle name="SAPBEXunassignedItem" xfId="127"/>
    <cellStyle name="SAPBEXundefined" xfId="128"/>
    <cellStyle name="Sheet Title" xfId="129"/>
    <cellStyle name="Standard 2" xfId="5"/>
    <cellStyle name="Standard 3" xfId="6"/>
    <cellStyle name="Standard 4" xfId="7"/>
    <cellStyle name="Standard 5" xfId="9"/>
    <cellStyle name="Standard 6" xfId="130"/>
    <cellStyle name="Standard_ARES Schlösser" xfId="10"/>
    <cellStyle name="Title" xfId="131"/>
    <cellStyle name="Total" xfId="132"/>
    <cellStyle name="Währung [0]_STA_DEUTSCH_2007_Bestell-Nr.xls" xfId="16"/>
    <cellStyle name="Währung_STA_DEUTSCH_2007_Bestell-Nr.xls" xfId="17"/>
    <cellStyle name="Warning Text" xfId="133"/>
    <cellStyle name="Обычный" xfId="0" builtinId="0"/>
    <cellStyle name="Обычный 10" xfId="27"/>
    <cellStyle name="Обычный 11" xfId="135"/>
    <cellStyle name="Обычный 2" xfId="3"/>
    <cellStyle name="Обычный 3" xfId="12"/>
    <cellStyle name="Обычный 4" xfId="18"/>
    <cellStyle name="Обычный 5" xfId="19"/>
    <cellStyle name="Обычный 6" xfId="20"/>
    <cellStyle name="Обычный 7" xfId="21"/>
    <cellStyle name="Обычный 8" xfId="22"/>
    <cellStyle name="Обычный 9" xfId="23"/>
    <cellStyle name="Процентный 2" xfId="13"/>
    <cellStyle name="Процентный 3" xfId="28"/>
    <cellStyle name="Финансовый" xfId="1" builtinId="3"/>
    <cellStyle name="Финансовый 2" xfId="24"/>
    <cellStyle name="Финансовый 3" xfId="25"/>
    <cellStyle name="Финансовый 4" xfId="26"/>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ETCONTR\BUDGET\BUDG0001\PACKAGE\INARBEIT\PAKETB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NW\FIBU\SCFB96\98-99\STAND-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SIO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99"/>
      <sheetName val="Gesellschaftsbezeichnung"/>
    </sheetNames>
    <sheetDataSet>
      <sheetData sheetId="0"/>
      <sheetData sheetId="1">
        <row r="4">
          <cell r="B4" t="str">
            <v>ACME</v>
          </cell>
          <cell r="C4" t="str">
            <v>ACME (GBP)</v>
          </cell>
          <cell r="D4" t="str">
            <v>ACME (GBP)</v>
          </cell>
          <cell r="E4" t="str">
            <v>ACME (GBP)</v>
          </cell>
        </row>
        <row r="5">
          <cell r="B5" t="str">
            <v>American Device</v>
          </cell>
          <cell r="C5" t="str">
            <v>American Device (USD)</v>
          </cell>
          <cell r="D5" t="str">
            <v>American Device (USD)</v>
          </cell>
          <cell r="E5" t="str">
            <v>American Device (USD)</v>
          </cell>
        </row>
        <row r="6">
          <cell r="B6" t="str">
            <v>Auto Entry</v>
          </cell>
          <cell r="C6" t="str">
            <v>Auto Entry (AUD)</v>
          </cell>
        </row>
        <row r="7">
          <cell r="B7" t="str">
            <v>Baumgartner DK</v>
          </cell>
          <cell r="C7" t="str">
            <v>Baumgartner DK (DKK)</v>
          </cell>
          <cell r="D7" t="str">
            <v>Baumgartner DK (DKK)</v>
          </cell>
          <cell r="E7" t="str">
            <v>Baumgartner DK (DKK)</v>
          </cell>
        </row>
        <row r="8">
          <cell r="B8" t="str">
            <v>Bischof Bulgaria</v>
          </cell>
        </row>
        <row r="9">
          <cell r="B9" t="str">
            <v>BWN Australia</v>
          </cell>
          <cell r="C9" t="str">
            <v>BWN Australia (AUD)</v>
          </cell>
          <cell r="D9" t="str">
            <v>BWN Australia (AUD)</v>
          </cell>
          <cell r="E9" t="str">
            <v>BWN Australia (AUD)</v>
          </cell>
        </row>
        <row r="10">
          <cell r="B10" t="str">
            <v>CODIC GmbH</v>
          </cell>
          <cell r="C10" t="str">
            <v>CODIC GmbH (DM)</v>
          </cell>
          <cell r="D10" t="str">
            <v>CODIC GmbH (DM)</v>
          </cell>
          <cell r="E10" t="str">
            <v>CODIC GmbH (DM)</v>
          </cell>
        </row>
        <row r="11">
          <cell r="B11" t="str">
            <v>DES</v>
          </cell>
          <cell r="C11" t="str">
            <v>DES (GBP)</v>
          </cell>
          <cell r="D11" t="str">
            <v>DES (GBP)</v>
          </cell>
          <cell r="E11" t="str">
            <v>DES (GBP)</v>
          </cell>
        </row>
        <row r="12">
          <cell r="B12" t="str">
            <v>DORMA Australia</v>
          </cell>
          <cell r="C12" t="str">
            <v>DORMA Australia (AUD)</v>
          </cell>
          <cell r="D12" t="str">
            <v>DORMA Australia (AUD)</v>
          </cell>
          <cell r="E12" t="str">
            <v>DORMA Australia (AUD)</v>
          </cell>
        </row>
        <row r="13">
          <cell r="B13" t="str">
            <v>DORMA Austria</v>
          </cell>
          <cell r="C13" t="str">
            <v>DORMA Austria (ATS)</v>
          </cell>
          <cell r="D13" t="str">
            <v>DORMA Austria (ATS)</v>
          </cell>
          <cell r="E13" t="str">
            <v>DORMA Austria (ATS)</v>
          </cell>
        </row>
        <row r="14">
          <cell r="B14" t="str">
            <v>DORMA Automatic G</v>
          </cell>
          <cell r="C14" t="str">
            <v>DORMA Automatic G (DM)</v>
          </cell>
          <cell r="D14" t="str">
            <v>DORMA Automatic G (DM)</v>
          </cell>
        </row>
        <row r="15">
          <cell r="B15" t="str">
            <v>DORMA Automatic KT</v>
          </cell>
          <cell r="C15" t="str">
            <v>DORMA Automatic KT (DM)</v>
          </cell>
          <cell r="D15" t="str">
            <v>DORMA Automatic KT (DM)</v>
          </cell>
        </row>
        <row r="16">
          <cell r="B16" t="str">
            <v>DORMA Automatics / USA</v>
          </cell>
        </row>
        <row r="17">
          <cell r="B17" t="str">
            <v>DORMA Brandenburg</v>
          </cell>
          <cell r="C17" t="str">
            <v>DORMA Brandenburg (DM)</v>
          </cell>
          <cell r="D17" t="str">
            <v>DORMA Brandenburg (DM)</v>
          </cell>
          <cell r="E17" t="str">
            <v>DORMA Brandenburg (DM)</v>
          </cell>
        </row>
        <row r="18">
          <cell r="B18" t="str">
            <v>DORMA Brazil</v>
          </cell>
          <cell r="C18" t="str">
            <v>DORMA Brazil (USD)</v>
          </cell>
          <cell r="D18" t="str">
            <v>DORMA Brazil (USD)</v>
          </cell>
          <cell r="E18" t="str">
            <v>DORMA Brazil (USD)</v>
          </cell>
        </row>
        <row r="19">
          <cell r="B19" t="str">
            <v>DORMA Bubikon CH</v>
          </cell>
          <cell r="C19" t="str">
            <v>DORMA Tuerautomatik CH (CHF)</v>
          </cell>
          <cell r="D19" t="str">
            <v>DORMA Tuerautomatik CH (CHF)</v>
          </cell>
          <cell r="E19" t="str">
            <v>Baumgartner CH (CHF)</v>
          </cell>
        </row>
        <row r="20">
          <cell r="B20" t="str">
            <v>DORMA Canada</v>
          </cell>
          <cell r="C20" t="str">
            <v>DORMA Canada (CAD)</v>
          </cell>
          <cell r="D20" t="str">
            <v>DORMA Canada (CAD)</v>
          </cell>
          <cell r="E20" t="str">
            <v>DORMA Canada (CAD)</v>
          </cell>
        </row>
        <row r="21">
          <cell r="B21" t="str">
            <v>DORMA Czech</v>
          </cell>
          <cell r="C21" t="str">
            <v>DORMA Czech (CSK)</v>
          </cell>
          <cell r="D21" t="str">
            <v>DORMA Czech (CSK)</v>
          </cell>
          <cell r="E21" t="str">
            <v>DORMA Czech (CSK)</v>
          </cell>
        </row>
        <row r="22">
          <cell r="B22" t="str">
            <v>DORMA Denmark</v>
          </cell>
          <cell r="C22" t="str">
            <v>DORMA Denmark (DKK)</v>
          </cell>
          <cell r="D22" t="str">
            <v>DORMA Denmark (DKK)</v>
          </cell>
          <cell r="E22" t="str">
            <v>DORMA Denmark (DKK)</v>
          </cell>
        </row>
        <row r="23">
          <cell r="B23" t="str">
            <v>DORMA Door Design</v>
          </cell>
          <cell r="C23" t="str">
            <v>DORMA Door Design (DM)</v>
          </cell>
          <cell r="D23" t="str">
            <v>DORMA Door Design (DM)</v>
          </cell>
        </row>
        <row r="24">
          <cell r="B24" t="str">
            <v>DORMA England</v>
          </cell>
          <cell r="C24" t="str">
            <v>DORMA England (GBP)</v>
          </cell>
          <cell r="D24" t="str">
            <v>DORMA England (GBP)</v>
          </cell>
          <cell r="E24" t="str">
            <v>DORMA England (GBP)</v>
          </cell>
        </row>
        <row r="25">
          <cell r="B25" t="str">
            <v>DORMA Finland</v>
          </cell>
          <cell r="C25" t="str">
            <v>DORMA Finland (FIM)</v>
          </cell>
          <cell r="D25" t="str">
            <v>DORMA Finland (FIM)</v>
          </cell>
          <cell r="E25" t="str">
            <v>DORMA Finland (FIM)</v>
          </cell>
        </row>
        <row r="26">
          <cell r="B26" t="str">
            <v>DORMA France</v>
          </cell>
          <cell r="C26" t="str">
            <v>DORMA France (FRF)</v>
          </cell>
          <cell r="D26" t="str">
            <v>DORMA France (FRF)</v>
          </cell>
          <cell r="E26" t="str">
            <v>DORMA France (FRF)</v>
          </cell>
        </row>
        <row r="27">
          <cell r="B27" t="str">
            <v>DORMA Glas GmbH</v>
          </cell>
          <cell r="C27" t="str">
            <v>DORMA Glas GmbH (DM)</v>
          </cell>
          <cell r="D27" t="str">
            <v>DORMA Glas GmbH (DM)</v>
          </cell>
          <cell r="E27" t="str">
            <v>DORMA Glas GmbH (DM)</v>
          </cell>
        </row>
        <row r="28">
          <cell r="B28" t="str">
            <v>DORMA Glas Inc.</v>
          </cell>
          <cell r="C28" t="str">
            <v>DORMA Glas Inc. (USD)</v>
          </cell>
          <cell r="D28" t="str">
            <v>DORMA Glas Inc. (USD)</v>
          </cell>
          <cell r="E28" t="str">
            <v>DORMA Glas Inc. (USD)</v>
          </cell>
        </row>
        <row r="29">
          <cell r="B29" t="str">
            <v>DORMA GmbH + Co. KG</v>
          </cell>
          <cell r="C29" t="str">
            <v>DORMA GmbH + Co. KG (DM)</v>
          </cell>
        </row>
        <row r="30">
          <cell r="B30" t="str">
            <v>DORMA Gulf</v>
          </cell>
        </row>
        <row r="31">
          <cell r="B31" t="str">
            <v>DORMA Hungary</v>
          </cell>
          <cell r="C31" t="str">
            <v>DORMA Hungary (HUF)</v>
          </cell>
          <cell r="D31" t="str">
            <v>DORMA Hungary (HUF)</v>
          </cell>
          <cell r="E31" t="str">
            <v>DORMA Hungary (HUF)</v>
          </cell>
        </row>
        <row r="32">
          <cell r="B32" t="str">
            <v>DORMA India</v>
          </cell>
        </row>
        <row r="33">
          <cell r="B33" t="str">
            <v>DORMA Ireland</v>
          </cell>
          <cell r="C33" t="str">
            <v>DORMA Ireland (IEP)</v>
          </cell>
          <cell r="D33" t="str">
            <v>DORMA Ireland (IEP)</v>
          </cell>
          <cell r="E33" t="str">
            <v>DORMA Ireland (IEP)</v>
          </cell>
        </row>
        <row r="34">
          <cell r="B34" t="str">
            <v>DORMA Italy</v>
          </cell>
          <cell r="C34" t="str">
            <v>DORMA Italy (ITL)</v>
          </cell>
          <cell r="D34" t="str">
            <v>DORMA Italy (ITL)</v>
          </cell>
          <cell r="E34" t="str">
            <v>DORMA Italy (ITL)</v>
          </cell>
        </row>
        <row r="35">
          <cell r="B35" t="str">
            <v>DORMA Malaysia</v>
          </cell>
          <cell r="C35" t="str">
            <v>DORMA Malaysia (MYR)</v>
          </cell>
        </row>
        <row r="36">
          <cell r="B36" t="str">
            <v>DORMA Norway</v>
          </cell>
          <cell r="C36" t="str">
            <v>DORMA Norway (NOK)</v>
          </cell>
          <cell r="D36" t="str">
            <v>DORMA Norway (NOK)</v>
          </cell>
          <cell r="E36" t="str">
            <v>DORMA Norway (NOK)</v>
          </cell>
        </row>
        <row r="37">
          <cell r="B37" t="str">
            <v>DORMA Poland</v>
          </cell>
          <cell r="C37" t="str">
            <v>DORMA Poland (PLZ)</v>
          </cell>
          <cell r="D37" t="str">
            <v>DORMA Poland (PLZ)</v>
          </cell>
          <cell r="E37" t="str">
            <v>DORMA Poland (PLZ)</v>
          </cell>
        </row>
        <row r="38">
          <cell r="B38" t="str">
            <v>DORMA Portugal</v>
          </cell>
          <cell r="C38" t="str">
            <v>DORMA Portugal (ESC)</v>
          </cell>
          <cell r="D38" t="str">
            <v>DORMA Portugal (ESC)</v>
          </cell>
          <cell r="E38" t="str">
            <v>DORMA Portugal (ESC)</v>
          </cell>
        </row>
        <row r="39">
          <cell r="B39" t="str">
            <v>DORMA Schlosstechnik</v>
          </cell>
          <cell r="C39" t="str">
            <v>DORMA Schlosstechnik (DM)</v>
          </cell>
          <cell r="D39" t="str">
            <v>DORMA Schlosstechnik (DM)</v>
          </cell>
          <cell r="E39" t="str">
            <v>Brumme (DM)</v>
          </cell>
        </row>
        <row r="40">
          <cell r="B40" t="str">
            <v>DORMA Sing Distr</v>
          </cell>
          <cell r="C40" t="str">
            <v>DORMA Sing Distr (SGD)</v>
          </cell>
          <cell r="D40" t="str">
            <v>DORMA Sing Distr (SGD)</v>
          </cell>
          <cell r="E40" t="str">
            <v>DORMA Sing Distr (SGD)</v>
          </cell>
        </row>
        <row r="41">
          <cell r="B41" t="str">
            <v>DORMA Sing Prod</v>
          </cell>
          <cell r="C41" t="str">
            <v>DORMA Sing Prod (SGD)</v>
          </cell>
          <cell r="D41" t="str">
            <v>DORMA Sing Prod (SGD)</v>
          </cell>
          <cell r="E41" t="str">
            <v>DORMA Sing Prod (SGD)</v>
          </cell>
        </row>
        <row r="42">
          <cell r="B42" t="str">
            <v>DORMA Slovakia</v>
          </cell>
          <cell r="C42" t="str">
            <v>DORMA Slovakia (SKK)</v>
          </cell>
          <cell r="D42" t="str">
            <v>DORMA Slovakia (SKK)</v>
          </cell>
          <cell r="E42" t="str">
            <v>DORMA Slovakia (SKK)</v>
          </cell>
        </row>
        <row r="43">
          <cell r="B43" t="str">
            <v>DORMA South Africa</v>
          </cell>
          <cell r="C43" t="str">
            <v>DORMA South Africa (ZAR)</v>
          </cell>
          <cell r="D43" t="str">
            <v>DORMA South Africa (ZAR)</v>
          </cell>
          <cell r="E43" t="str">
            <v>DORMA South Africa (ZAR)</v>
          </cell>
        </row>
        <row r="44">
          <cell r="B44" t="str">
            <v>DORMA Spain</v>
          </cell>
          <cell r="C44" t="str">
            <v>DORMA Spain (ESP)</v>
          </cell>
          <cell r="D44" t="str">
            <v>DORMA Spain (ESP)</v>
          </cell>
          <cell r="E44" t="str">
            <v>DORMA Spain (ESP)</v>
          </cell>
        </row>
        <row r="45">
          <cell r="B45" t="str">
            <v>DORMA Sweden</v>
          </cell>
          <cell r="C45" t="str">
            <v>DORMA Sweden (SEK)</v>
          </cell>
          <cell r="D45" t="str">
            <v>DORMA Sweden (SEK)</v>
          </cell>
          <cell r="E45" t="str">
            <v>DORMA Sweden (SEK)</v>
          </cell>
        </row>
        <row r="46">
          <cell r="B46" t="str">
            <v>DORMA Switzerland</v>
          </cell>
          <cell r="C46" t="str">
            <v>DORMA Switzerland (CHF)</v>
          </cell>
          <cell r="D46" t="str">
            <v>DORMA Switzerland (CHF)</v>
          </cell>
          <cell r="E46" t="str">
            <v>DORMA Switzerland (CHF)</v>
          </cell>
        </row>
        <row r="47">
          <cell r="B47" t="str">
            <v>DORMA Tuerautomatik / CH</v>
          </cell>
          <cell r="C47" t="str">
            <v>Bischof CH (CHF)</v>
          </cell>
        </row>
        <row r="48">
          <cell r="B48" t="str">
            <v>DORMA USA</v>
          </cell>
          <cell r="C48" t="str">
            <v>DORMA USA (USD)</v>
          </cell>
          <cell r="D48" t="str">
            <v>DORMA USA (USD)</v>
          </cell>
          <cell r="E48" t="str">
            <v>DORMA USA (USD)</v>
          </cell>
        </row>
        <row r="49">
          <cell r="B49" t="str">
            <v>DORMA Zander H</v>
          </cell>
          <cell r="C49" t="str">
            <v>DORMA Zander H (DM)</v>
          </cell>
          <cell r="D49" t="str">
            <v>DORMA Zander H (DM)</v>
          </cell>
          <cell r="E49" t="str">
            <v>DORMA Zander H (DM)</v>
          </cell>
        </row>
        <row r="50">
          <cell r="C50" t="str">
            <v>GPI USA (USD)</v>
          </cell>
          <cell r="D50" t="str">
            <v>GPI USA (USD)</v>
          </cell>
          <cell r="E50" t="str">
            <v>GPI USA (USD)</v>
          </cell>
        </row>
        <row r="51">
          <cell r="C51" t="str">
            <v>Gral Corp. USA (USD)</v>
          </cell>
          <cell r="D51" t="str">
            <v>Gral Corp. USA (USD)</v>
          </cell>
          <cell r="E51" t="str">
            <v>Gral Corp. USA (USD)</v>
          </cell>
        </row>
        <row r="52">
          <cell r="B52" t="str">
            <v>Gral GmbH + Co. KG</v>
          </cell>
          <cell r="C52" t="str">
            <v>Gral GmbH + Co. KG (DM)</v>
          </cell>
          <cell r="D52" t="str">
            <v>Gral GmbH + Co. KG (DM)</v>
          </cell>
        </row>
        <row r="53">
          <cell r="B53" t="str">
            <v>Kidex</v>
          </cell>
          <cell r="C53" t="str">
            <v>Kidex (HUF)</v>
          </cell>
          <cell r="D53" t="str">
            <v>Kidex (HUF)</v>
          </cell>
          <cell r="E53" t="str">
            <v>Kidex (HUF)</v>
          </cell>
        </row>
        <row r="54">
          <cell r="B54" t="str">
            <v>OGRO</v>
          </cell>
          <cell r="C54" t="str">
            <v>OGRO (DM)</v>
          </cell>
          <cell r="D54" t="str">
            <v>OGRO (DM)</v>
          </cell>
          <cell r="E54" t="str">
            <v>OGRO (DM)</v>
          </cell>
        </row>
        <row r="55">
          <cell r="B55" t="str">
            <v>Permclose / GB</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85"/>
  <sheetViews>
    <sheetView tabSelected="1" zoomScaleNormal="100" workbookViewId="0">
      <pane xSplit="3" ySplit="3" topLeftCell="D4" activePane="bottomRight" state="frozen"/>
      <selection pane="topRight" activeCell="J1" sqref="J1"/>
      <selection pane="bottomLeft" activeCell="A3" sqref="A3"/>
      <selection pane="bottomRight" activeCell="K9" sqref="K9"/>
    </sheetView>
  </sheetViews>
  <sheetFormatPr defaultRowHeight="12.75" x14ac:dyDescent="0.2"/>
  <cols>
    <col min="1" max="1" width="12.140625" style="6" bestFit="1" customWidth="1"/>
    <col min="2" max="2" width="7.5703125" style="4" customWidth="1"/>
    <col min="3" max="3" width="61.5703125" style="4" bestFit="1" customWidth="1"/>
    <col min="4" max="4" width="5.5703125" style="339" customWidth="1"/>
    <col min="5" max="5" width="22.28515625" style="353" bestFit="1" customWidth="1"/>
    <col min="6" max="6" width="12.85546875" style="5" bestFit="1" customWidth="1"/>
    <col min="7" max="7" width="12.140625" style="5" bestFit="1" customWidth="1"/>
    <col min="8" max="8" width="11.85546875" style="5" bestFit="1" customWidth="1"/>
    <col min="9" max="16384" width="9.140625" style="5"/>
  </cols>
  <sheetData>
    <row r="1" spans="1:8" ht="13.5" thickBot="1" x14ac:dyDescent="0.25">
      <c r="A1" s="376" t="s">
        <v>953</v>
      </c>
      <c r="B1" s="376"/>
      <c r="C1" s="376"/>
    </row>
    <row r="2" spans="1:8" customFormat="1" x14ac:dyDescent="0.2">
      <c r="A2" s="376"/>
      <c r="B2" s="376"/>
      <c r="C2" s="376"/>
      <c r="D2" s="340"/>
      <c r="E2" s="385" t="s">
        <v>954</v>
      </c>
    </row>
    <row r="3" spans="1:8" customFormat="1" ht="30.75" customHeight="1" thickBot="1" x14ac:dyDescent="0.25">
      <c r="A3" s="7" t="s">
        <v>1</v>
      </c>
      <c r="B3" s="2" t="s">
        <v>2</v>
      </c>
      <c r="C3" s="3" t="s">
        <v>0</v>
      </c>
      <c r="D3" s="3" t="s">
        <v>575</v>
      </c>
      <c r="E3" s="386" t="s">
        <v>916</v>
      </c>
      <c r="F3" s="364"/>
      <c r="G3" s="364"/>
      <c r="H3" s="364"/>
    </row>
    <row r="4" spans="1:8" x14ac:dyDescent="0.2">
      <c r="A4" s="13">
        <v>501005</v>
      </c>
      <c r="B4" s="14" t="s">
        <v>19</v>
      </c>
      <c r="C4" s="15" t="s">
        <v>33</v>
      </c>
      <c r="D4" s="341" t="s">
        <v>382</v>
      </c>
      <c r="E4" s="354">
        <v>652.70000000000005</v>
      </c>
      <c r="F4" s="366"/>
      <c r="G4" s="365"/>
    </row>
    <row r="5" spans="1:8" x14ac:dyDescent="0.2">
      <c r="A5" s="13">
        <v>501009</v>
      </c>
      <c r="B5" s="14" t="s">
        <v>19</v>
      </c>
      <c r="C5" s="15" t="s">
        <v>34</v>
      </c>
      <c r="D5" s="341" t="s">
        <v>382</v>
      </c>
      <c r="E5" s="354">
        <v>3914.08</v>
      </c>
      <c r="F5" s="366"/>
    </row>
    <row r="6" spans="1:8" x14ac:dyDescent="0.2">
      <c r="A6" s="13">
        <v>501010</v>
      </c>
      <c r="B6" s="14" t="s">
        <v>19</v>
      </c>
      <c r="C6" s="15" t="s">
        <v>35</v>
      </c>
      <c r="D6" s="341" t="s">
        <v>382</v>
      </c>
      <c r="E6" s="354">
        <v>4050.81</v>
      </c>
      <c r="F6" s="366"/>
    </row>
    <row r="7" spans="1:8" x14ac:dyDescent="0.2">
      <c r="A7" s="13">
        <v>501011</v>
      </c>
      <c r="B7" s="14" t="s">
        <v>19</v>
      </c>
      <c r="C7" s="15" t="s">
        <v>36</v>
      </c>
      <c r="D7" s="341" t="s">
        <v>382</v>
      </c>
      <c r="E7" s="354">
        <v>286.45999999999998</v>
      </c>
      <c r="F7" s="366"/>
    </row>
    <row r="8" spans="1:8" x14ac:dyDescent="0.2">
      <c r="A8" s="13">
        <v>501032</v>
      </c>
      <c r="B8" s="14" t="s">
        <v>19</v>
      </c>
      <c r="C8" s="15" t="s">
        <v>37</v>
      </c>
      <c r="D8" s="341" t="s">
        <v>382</v>
      </c>
      <c r="E8" s="354">
        <v>1565.63</v>
      </c>
      <c r="F8" s="366"/>
      <c r="H8" s="5" t="s">
        <v>955</v>
      </c>
    </row>
    <row r="9" spans="1:8" x14ac:dyDescent="0.2">
      <c r="A9" s="13">
        <v>501033</v>
      </c>
      <c r="B9" s="14" t="s">
        <v>19</v>
      </c>
      <c r="C9" s="15" t="s">
        <v>38</v>
      </c>
      <c r="D9" s="341" t="s">
        <v>382</v>
      </c>
      <c r="E9" s="354">
        <v>158.65</v>
      </c>
      <c r="F9" s="366"/>
    </row>
    <row r="10" spans="1:8" x14ac:dyDescent="0.2">
      <c r="A10" s="13">
        <v>501036</v>
      </c>
      <c r="B10" s="14" t="s">
        <v>19</v>
      </c>
      <c r="C10" s="15" t="s">
        <v>39</v>
      </c>
      <c r="D10" s="341" t="s">
        <v>382</v>
      </c>
      <c r="E10" s="354">
        <v>732.09</v>
      </c>
      <c r="F10" s="366"/>
    </row>
    <row r="11" spans="1:8" x14ac:dyDescent="0.2">
      <c r="A11" s="13">
        <v>501049</v>
      </c>
      <c r="B11" s="14" t="s">
        <v>19</v>
      </c>
      <c r="C11" s="15" t="s">
        <v>40</v>
      </c>
      <c r="D11" s="341" t="s">
        <v>382</v>
      </c>
      <c r="E11" s="354">
        <v>94.61</v>
      </c>
      <c r="F11" s="366"/>
    </row>
    <row r="12" spans="1:8" x14ac:dyDescent="0.2">
      <c r="A12" s="13">
        <v>501050</v>
      </c>
      <c r="B12" s="14" t="s">
        <v>19</v>
      </c>
      <c r="C12" s="15" t="s">
        <v>41</v>
      </c>
      <c r="D12" s="341" t="s">
        <v>382</v>
      </c>
      <c r="E12" s="354">
        <v>179.04</v>
      </c>
      <c r="F12" s="366"/>
    </row>
    <row r="13" spans="1:8" x14ac:dyDescent="0.2">
      <c r="A13" s="13">
        <v>501302</v>
      </c>
      <c r="B13" s="14" t="s">
        <v>19</v>
      </c>
      <c r="C13" s="15" t="s">
        <v>42</v>
      </c>
      <c r="D13" s="341" t="s">
        <v>382</v>
      </c>
      <c r="E13" s="354">
        <v>515.89</v>
      </c>
      <c r="F13" s="366"/>
    </row>
    <row r="14" spans="1:8" x14ac:dyDescent="0.2">
      <c r="A14" s="13">
        <v>501304</v>
      </c>
      <c r="B14" s="14" t="s">
        <v>19</v>
      </c>
      <c r="C14" s="15" t="s">
        <v>43</v>
      </c>
      <c r="D14" s="341" t="s">
        <v>382</v>
      </c>
      <c r="E14" s="354">
        <v>229.3</v>
      </c>
      <c r="F14" s="366"/>
    </row>
    <row r="15" spans="1:8" x14ac:dyDescent="0.2">
      <c r="A15" s="13">
        <v>501306</v>
      </c>
      <c r="B15" s="14" t="s">
        <v>19</v>
      </c>
      <c r="C15" s="15" t="s">
        <v>44</v>
      </c>
      <c r="D15" s="341" t="s">
        <v>382</v>
      </c>
      <c r="E15" s="354">
        <v>116.94</v>
      </c>
      <c r="F15" s="366"/>
    </row>
    <row r="16" spans="1:8" x14ac:dyDescent="0.2">
      <c r="A16" s="13">
        <v>501307</v>
      </c>
      <c r="B16" s="14" t="s">
        <v>19</v>
      </c>
      <c r="C16" s="15" t="s">
        <v>45</v>
      </c>
      <c r="D16" s="341" t="s">
        <v>382</v>
      </c>
      <c r="E16" s="354">
        <v>116.94</v>
      </c>
      <c r="F16" s="366"/>
    </row>
    <row r="17" spans="1:6" x14ac:dyDescent="0.2">
      <c r="A17" s="13">
        <v>501308</v>
      </c>
      <c r="B17" s="14" t="s">
        <v>19</v>
      </c>
      <c r="C17" s="15" t="s">
        <v>46</v>
      </c>
      <c r="D17" s="341" t="s">
        <v>382</v>
      </c>
      <c r="E17" s="354">
        <v>428.75</v>
      </c>
      <c r="F17" s="366"/>
    </row>
    <row r="18" spans="1:6" x14ac:dyDescent="0.2">
      <c r="A18" s="13">
        <v>501311</v>
      </c>
      <c r="B18" s="14" t="s">
        <v>19</v>
      </c>
      <c r="C18" s="15" t="s">
        <v>47</v>
      </c>
      <c r="D18" s="341" t="s">
        <v>382</v>
      </c>
      <c r="E18" s="354">
        <v>116.94</v>
      </c>
      <c r="F18" s="366"/>
    </row>
    <row r="19" spans="1:6" x14ac:dyDescent="0.2">
      <c r="A19" s="13">
        <v>501312</v>
      </c>
      <c r="B19" s="14" t="s">
        <v>19</v>
      </c>
      <c r="C19" s="15" t="s">
        <v>48</v>
      </c>
      <c r="D19" s="341" t="s">
        <v>382</v>
      </c>
      <c r="E19" s="354">
        <v>116.94</v>
      </c>
      <c r="F19" s="366"/>
    </row>
    <row r="20" spans="1:6" x14ac:dyDescent="0.2">
      <c r="A20" s="13">
        <v>501313</v>
      </c>
      <c r="B20" s="14" t="s">
        <v>19</v>
      </c>
      <c r="C20" s="15" t="s">
        <v>49</v>
      </c>
      <c r="D20" s="341" t="s">
        <v>382</v>
      </c>
      <c r="E20" s="354">
        <v>1141.82</v>
      </c>
      <c r="F20" s="366"/>
    </row>
    <row r="21" spans="1:6" x14ac:dyDescent="0.2">
      <c r="A21" s="13">
        <v>501314</v>
      </c>
      <c r="B21" s="14" t="s">
        <v>19</v>
      </c>
      <c r="C21" s="15" t="s">
        <v>50</v>
      </c>
      <c r="D21" s="341" t="s">
        <v>382</v>
      </c>
      <c r="E21" s="354">
        <v>2705.49</v>
      </c>
      <c r="F21" s="366"/>
    </row>
    <row r="22" spans="1:6" x14ac:dyDescent="0.2">
      <c r="A22" s="13">
        <v>4000034</v>
      </c>
      <c r="B22" s="14" t="s">
        <v>11</v>
      </c>
      <c r="C22" s="15" t="s">
        <v>51</v>
      </c>
      <c r="D22" s="341" t="s">
        <v>382</v>
      </c>
      <c r="E22" s="354">
        <v>22.51</v>
      </c>
      <c r="F22" s="366"/>
    </row>
    <row r="23" spans="1:6" x14ac:dyDescent="0.2">
      <c r="A23" s="13">
        <v>4000050</v>
      </c>
      <c r="B23" s="14" t="s">
        <v>7</v>
      </c>
      <c r="C23" s="15" t="s">
        <v>52</v>
      </c>
      <c r="D23" s="341" t="s">
        <v>382</v>
      </c>
      <c r="E23" s="354">
        <v>56.1</v>
      </c>
      <c r="F23" s="366"/>
    </row>
    <row r="24" spans="1:6" x14ac:dyDescent="0.2">
      <c r="A24" s="13">
        <v>4000060</v>
      </c>
      <c r="B24" s="14" t="s">
        <v>7</v>
      </c>
      <c r="C24" s="15" t="s">
        <v>53</v>
      </c>
      <c r="D24" s="341" t="s">
        <v>382</v>
      </c>
      <c r="E24" s="354">
        <v>566.82000000000005</v>
      </c>
      <c r="F24" s="366"/>
    </row>
    <row r="25" spans="1:6" x14ac:dyDescent="0.2">
      <c r="A25" s="13">
        <v>4000061</v>
      </c>
      <c r="B25" s="14" t="s">
        <v>7</v>
      </c>
      <c r="C25" s="15" t="s">
        <v>54</v>
      </c>
      <c r="D25" s="341" t="s">
        <v>382</v>
      </c>
      <c r="E25" s="354">
        <v>1085.2</v>
      </c>
      <c r="F25" s="366"/>
    </row>
    <row r="26" spans="1:6" x14ac:dyDescent="0.2">
      <c r="A26" s="362">
        <v>4000064</v>
      </c>
      <c r="B26" s="14" t="s">
        <v>7</v>
      </c>
      <c r="C26" s="15" t="s">
        <v>55</v>
      </c>
      <c r="D26" s="341" t="s">
        <v>382</v>
      </c>
      <c r="E26" s="354">
        <v>404.34</v>
      </c>
      <c r="F26" s="366"/>
    </row>
    <row r="27" spans="1:6" x14ac:dyDescent="0.2">
      <c r="A27" s="362">
        <v>4000067</v>
      </c>
      <c r="B27" s="14" t="s">
        <v>7</v>
      </c>
      <c r="C27" s="15" t="s">
        <v>949</v>
      </c>
      <c r="D27" s="341" t="s">
        <v>382</v>
      </c>
      <c r="E27" s="354">
        <v>629.80999999999995</v>
      </c>
      <c r="F27" s="366"/>
    </row>
    <row r="28" spans="1:6" x14ac:dyDescent="0.2">
      <c r="A28" s="13">
        <v>4000070</v>
      </c>
      <c r="B28" s="14" t="s">
        <v>13</v>
      </c>
      <c r="C28" s="15" t="s">
        <v>56</v>
      </c>
      <c r="D28" s="341" t="s">
        <v>382</v>
      </c>
      <c r="E28" s="354">
        <v>28.96</v>
      </c>
      <c r="F28" s="366"/>
    </row>
    <row r="29" spans="1:6" x14ac:dyDescent="0.2">
      <c r="A29" s="13">
        <v>4000071</v>
      </c>
      <c r="B29" s="14" t="s">
        <v>13</v>
      </c>
      <c r="C29" s="15" t="s">
        <v>57</v>
      </c>
      <c r="D29" s="341" t="s">
        <v>382</v>
      </c>
      <c r="E29" s="354">
        <v>18.22</v>
      </c>
      <c r="F29" s="366"/>
    </row>
    <row r="30" spans="1:6" x14ac:dyDescent="0.2">
      <c r="A30" s="13">
        <v>4000090</v>
      </c>
      <c r="B30" s="14" t="s">
        <v>11</v>
      </c>
      <c r="C30" s="15" t="s">
        <v>58</v>
      </c>
      <c r="D30" s="341" t="s">
        <v>382</v>
      </c>
      <c r="E30" s="354">
        <v>84.55</v>
      </c>
      <c r="F30" s="366"/>
    </row>
    <row r="31" spans="1:6" x14ac:dyDescent="0.2">
      <c r="A31" s="13">
        <v>4000105</v>
      </c>
      <c r="B31" s="14" t="s">
        <v>7</v>
      </c>
      <c r="C31" s="15" t="s">
        <v>59</v>
      </c>
      <c r="D31" s="341" t="s">
        <v>382</v>
      </c>
      <c r="E31" s="354">
        <v>360.92</v>
      </c>
      <c r="F31" s="366"/>
    </row>
    <row r="32" spans="1:6" x14ac:dyDescent="0.2">
      <c r="A32" s="13">
        <v>4000120</v>
      </c>
      <c r="B32" s="14" t="s">
        <v>7</v>
      </c>
      <c r="C32" s="15" t="s">
        <v>60</v>
      </c>
      <c r="D32" s="341" t="s">
        <v>382</v>
      </c>
      <c r="E32" s="354">
        <v>64.19</v>
      </c>
      <c r="F32" s="366"/>
    </row>
    <row r="33" spans="1:6" x14ac:dyDescent="0.2">
      <c r="A33" s="13">
        <v>4000130</v>
      </c>
      <c r="B33" s="14" t="s">
        <v>7</v>
      </c>
      <c r="C33" s="15" t="s">
        <v>61</v>
      </c>
      <c r="D33" s="341" t="s">
        <v>382</v>
      </c>
      <c r="E33" s="354">
        <v>118.28</v>
      </c>
      <c r="F33" s="366"/>
    </row>
    <row r="34" spans="1:6" x14ac:dyDescent="0.2">
      <c r="A34" s="13">
        <v>4000140</v>
      </c>
      <c r="B34" s="14" t="s">
        <v>11</v>
      </c>
      <c r="C34" s="15" t="s">
        <v>62</v>
      </c>
      <c r="D34" s="341" t="s">
        <v>382</v>
      </c>
      <c r="E34" s="354">
        <v>67.94</v>
      </c>
      <c r="F34" s="366"/>
    </row>
    <row r="35" spans="1:6" x14ac:dyDescent="0.2">
      <c r="A35" s="13">
        <v>4000160</v>
      </c>
      <c r="B35" s="14" t="s">
        <v>7</v>
      </c>
      <c r="C35" s="15" t="s">
        <v>63</v>
      </c>
      <c r="D35" s="341" t="s">
        <v>382</v>
      </c>
      <c r="E35" s="354">
        <v>60.18</v>
      </c>
      <c r="F35" s="366"/>
    </row>
    <row r="36" spans="1:6" x14ac:dyDescent="0.2">
      <c r="A36" s="13">
        <v>4000165</v>
      </c>
      <c r="B36" s="14" t="s">
        <v>7</v>
      </c>
      <c r="C36" s="15" t="s">
        <v>64</v>
      </c>
      <c r="D36" s="341" t="s">
        <v>382</v>
      </c>
      <c r="E36" s="354">
        <v>172.63</v>
      </c>
      <c r="F36" s="366"/>
    </row>
    <row r="37" spans="1:6" x14ac:dyDescent="0.2">
      <c r="A37" s="13">
        <v>4000170</v>
      </c>
      <c r="B37" s="14" t="s">
        <v>7</v>
      </c>
      <c r="C37" s="15" t="s">
        <v>65</v>
      </c>
      <c r="D37" s="341" t="s">
        <v>382</v>
      </c>
      <c r="E37" s="354">
        <v>310.07</v>
      </c>
      <c r="F37" s="366"/>
    </row>
    <row r="38" spans="1:6" x14ac:dyDescent="0.2">
      <c r="A38" s="13">
        <v>4000231</v>
      </c>
      <c r="B38" s="14" t="s">
        <v>7</v>
      </c>
      <c r="C38" s="15" t="s">
        <v>66</v>
      </c>
      <c r="D38" s="341" t="s">
        <v>382</v>
      </c>
      <c r="E38" s="354">
        <v>625.35</v>
      </c>
      <c r="F38" s="366"/>
    </row>
    <row r="39" spans="1:6" x14ac:dyDescent="0.2">
      <c r="A39" s="13">
        <v>4000250</v>
      </c>
      <c r="B39" s="14" t="s">
        <v>7</v>
      </c>
      <c r="C39" s="15" t="s">
        <v>67</v>
      </c>
      <c r="D39" s="341" t="s">
        <v>382</v>
      </c>
      <c r="E39" s="354">
        <v>1070.0999999999999</v>
      </c>
      <c r="F39" s="366"/>
    </row>
    <row r="40" spans="1:6" x14ac:dyDescent="0.2">
      <c r="A40" s="13">
        <v>4000251</v>
      </c>
      <c r="B40" s="14" t="s">
        <v>7</v>
      </c>
      <c r="C40" s="15" t="s">
        <v>68</v>
      </c>
      <c r="D40" s="341" t="s">
        <v>382</v>
      </c>
      <c r="E40" s="354">
        <v>586.5</v>
      </c>
      <c r="F40" s="366"/>
    </row>
    <row r="41" spans="1:6" x14ac:dyDescent="0.2">
      <c r="A41" s="13">
        <v>4000252</v>
      </c>
      <c r="B41" s="14" t="s">
        <v>7</v>
      </c>
      <c r="C41" s="15" t="s">
        <v>69</v>
      </c>
      <c r="D41" s="341" t="s">
        <v>382</v>
      </c>
      <c r="E41" s="354">
        <v>586.5</v>
      </c>
      <c r="F41" s="366"/>
    </row>
    <row r="42" spans="1:6" x14ac:dyDescent="0.2">
      <c r="A42" s="13">
        <v>4010031</v>
      </c>
      <c r="B42" s="14" t="s">
        <v>7</v>
      </c>
      <c r="C42" s="15" t="s">
        <v>70</v>
      </c>
      <c r="D42" s="341" t="s">
        <v>382</v>
      </c>
      <c r="E42" s="354">
        <v>33.99</v>
      </c>
      <c r="F42" s="366"/>
    </row>
    <row r="43" spans="1:6" x14ac:dyDescent="0.2">
      <c r="A43" s="13">
        <v>4010040</v>
      </c>
      <c r="B43" s="14" t="s">
        <v>7</v>
      </c>
      <c r="C43" s="15" t="s">
        <v>71</v>
      </c>
      <c r="D43" s="341" t="s">
        <v>382</v>
      </c>
      <c r="E43" s="354">
        <v>205.86</v>
      </c>
      <c r="F43" s="366"/>
    </row>
    <row r="44" spans="1:6" x14ac:dyDescent="0.2">
      <c r="A44" s="13">
        <v>4010051</v>
      </c>
      <c r="B44" s="14" t="s">
        <v>7</v>
      </c>
      <c r="C44" s="15" t="s">
        <v>72</v>
      </c>
      <c r="D44" s="341" t="s">
        <v>382</v>
      </c>
      <c r="E44" s="354">
        <v>207.75</v>
      </c>
      <c r="F44" s="366"/>
    </row>
    <row r="45" spans="1:6" x14ac:dyDescent="0.2">
      <c r="A45" s="13">
        <v>4010060</v>
      </c>
      <c r="B45" s="14" t="s">
        <v>7</v>
      </c>
      <c r="C45" s="15" t="s">
        <v>73</v>
      </c>
      <c r="D45" s="341" t="s">
        <v>382</v>
      </c>
      <c r="E45" s="354">
        <v>27.18</v>
      </c>
      <c r="F45" s="366"/>
    </row>
    <row r="46" spans="1:6" x14ac:dyDescent="0.2">
      <c r="A46" s="13">
        <v>4010080</v>
      </c>
      <c r="B46" s="14" t="s">
        <v>7</v>
      </c>
      <c r="C46" s="15" t="s">
        <v>74</v>
      </c>
      <c r="D46" s="341" t="s">
        <v>382</v>
      </c>
      <c r="E46" s="354">
        <v>24.76</v>
      </c>
      <c r="F46" s="366"/>
    </row>
    <row r="47" spans="1:6" x14ac:dyDescent="0.2">
      <c r="A47" s="13">
        <v>4010100</v>
      </c>
      <c r="B47" s="14" t="s">
        <v>11</v>
      </c>
      <c r="C47" s="15" t="s">
        <v>75</v>
      </c>
      <c r="D47" s="341" t="s">
        <v>382</v>
      </c>
      <c r="E47" s="354">
        <v>70.349999999999994</v>
      </c>
      <c r="F47" s="366"/>
    </row>
    <row r="48" spans="1:6" x14ac:dyDescent="0.2">
      <c r="A48" s="362">
        <v>4010110</v>
      </c>
      <c r="B48" s="14" t="s">
        <v>11</v>
      </c>
      <c r="C48" s="15" t="s">
        <v>76</v>
      </c>
      <c r="D48" s="341" t="s">
        <v>382</v>
      </c>
      <c r="E48" s="354">
        <v>111.48</v>
      </c>
      <c r="F48" s="366"/>
    </row>
    <row r="49" spans="1:6" x14ac:dyDescent="0.2">
      <c r="A49" s="13">
        <v>4010120</v>
      </c>
      <c r="B49" s="14" t="s">
        <v>11</v>
      </c>
      <c r="C49" s="15" t="s">
        <v>77</v>
      </c>
      <c r="D49" s="341" t="s">
        <v>382</v>
      </c>
      <c r="E49" s="354">
        <v>111.48</v>
      </c>
      <c r="F49" s="366"/>
    </row>
    <row r="50" spans="1:6" x14ac:dyDescent="0.2">
      <c r="A50" s="362">
        <v>4010130</v>
      </c>
      <c r="B50" s="14" t="s">
        <v>11</v>
      </c>
      <c r="C50" s="15" t="s">
        <v>78</v>
      </c>
      <c r="D50" s="341" t="s">
        <v>382</v>
      </c>
      <c r="E50" s="354">
        <v>111.48</v>
      </c>
      <c r="F50" s="366"/>
    </row>
    <row r="51" spans="1:6" x14ac:dyDescent="0.2">
      <c r="A51" s="13">
        <v>4010150</v>
      </c>
      <c r="B51" s="14" t="s">
        <v>11</v>
      </c>
      <c r="C51" s="15" t="s">
        <v>79</v>
      </c>
      <c r="D51" s="341" t="s">
        <v>382</v>
      </c>
      <c r="E51" s="354">
        <v>76.72</v>
      </c>
      <c r="F51" s="366"/>
    </row>
    <row r="52" spans="1:6" x14ac:dyDescent="0.2">
      <c r="A52" s="13">
        <v>4010160</v>
      </c>
      <c r="B52" s="14" t="s">
        <v>7</v>
      </c>
      <c r="C52" s="371" t="s">
        <v>948</v>
      </c>
      <c r="D52" s="341" t="s">
        <v>382</v>
      </c>
      <c r="E52" s="354">
        <v>119.37</v>
      </c>
      <c r="F52" s="366"/>
    </row>
    <row r="53" spans="1:6" x14ac:dyDescent="0.2">
      <c r="A53" s="13">
        <v>4010170</v>
      </c>
      <c r="B53" s="14" t="s">
        <v>7</v>
      </c>
      <c r="C53" s="15" t="s">
        <v>80</v>
      </c>
      <c r="D53" s="341" t="s">
        <v>382</v>
      </c>
      <c r="E53" s="354">
        <v>74.260000000000005</v>
      </c>
      <c r="F53" s="366"/>
    </row>
    <row r="54" spans="1:6" x14ac:dyDescent="0.2">
      <c r="A54" s="13">
        <v>4010201</v>
      </c>
      <c r="B54" s="14" t="s">
        <v>7</v>
      </c>
      <c r="C54" s="15" t="s">
        <v>81</v>
      </c>
      <c r="D54" s="341" t="s">
        <v>382</v>
      </c>
      <c r="E54" s="354">
        <v>332.19</v>
      </c>
      <c r="F54" s="366"/>
    </row>
    <row r="55" spans="1:6" x14ac:dyDescent="0.2">
      <c r="A55" s="13">
        <v>4010211</v>
      </c>
      <c r="B55" s="14" t="s">
        <v>7</v>
      </c>
      <c r="C55" s="15" t="s">
        <v>82</v>
      </c>
      <c r="D55" s="341" t="s">
        <v>382</v>
      </c>
      <c r="E55" s="354">
        <v>272.01</v>
      </c>
      <c r="F55" s="366"/>
    </row>
    <row r="56" spans="1:6" x14ac:dyDescent="0.2">
      <c r="A56" s="362">
        <v>4010221</v>
      </c>
      <c r="B56" s="14" t="s">
        <v>7</v>
      </c>
      <c r="C56" s="15" t="s">
        <v>83</v>
      </c>
      <c r="D56" s="341" t="s">
        <v>382</v>
      </c>
      <c r="E56" s="354">
        <v>320.16000000000003</v>
      </c>
      <c r="F56" s="366"/>
    </row>
    <row r="57" spans="1:6" x14ac:dyDescent="0.2">
      <c r="A57" s="362">
        <v>4010231</v>
      </c>
      <c r="B57" s="14" t="s">
        <v>7</v>
      </c>
      <c r="C57" s="15" t="s">
        <v>84</v>
      </c>
      <c r="D57" s="341" t="s">
        <v>382</v>
      </c>
      <c r="E57" s="354">
        <v>259.98</v>
      </c>
      <c r="F57" s="366"/>
    </row>
    <row r="58" spans="1:6" x14ac:dyDescent="0.2">
      <c r="A58" s="362">
        <v>4010260</v>
      </c>
      <c r="B58" s="14" t="s">
        <v>7</v>
      </c>
      <c r="C58" s="15" t="s">
        <v>85</v>
      </c>
      <c r="D58" s="341" t="s">
        <v>382</v>
      </c>
      <c r="E58" s="354">
        <v>669.95</v>
      </c>
      <c r="F58" s="366"/>
    </row>
    <row r="59" spans="1:6" x14ac:dyDescent="0.2">
      <c r="A59" s="362">
        <v>4400051</v>
      </c>
      <c r="B59" s="14" t="s">
        <v>11</v>
      </c>
      <c r="C59" s="15" t="s">
        <v>86</v>
      </c>
      <c r="D59" s="341" t="s">
        <v>382</v>
      </c>
      <c r="E59" s="354">
        <v>609.38</v>
      </c>
      <c r="F59" s="366"/>
    </row>
    <row r="60" spans="1:6" x14ac:dyDescent="0.2">
      <c r="A60" s="362">
        <v>4400070</v>
      </c>
      <c r="B60" s="14" t="s">
        <v>11</v>
      </c>
      <c r="C60" s="15" t="s">
        <v>87</v>
      </c>
      <c r="D60" s="341" t="s">
        <v>382</v>
      </c>
      <c r="E60" s="354">
        <v>22.75</v>
      </c>
      <c r="F60" s="366"/>
    </row>
    <row r="61" spans="1:6" x14ac:dyDescent="0.2">
      <c r="A61" s="362">
        <v>4400110</v>
      </c>
      <c r="B61" s="14" t="s">
        <v>11</v>
      </c>
      <c r="C61" s="15" t="s">
        <v>88</v>
      </c>
      <c r="D61" s="341" t="s">
        <v>382</v>
      </c>
      <c r="E61" s="354">
        <v>10.27</v>
      </c>
      <c r="F61" s="366"/>
    </row>
    <row r="62" spans="1:6" x14ac:dyDescent="0.2">
      <c r="A62" s="13">
        <v>4400120</v>
      </c>
      <c r="B62" s="14" t="s">
        <v>11</v>
      </c>
      <c r="C62" s="15" t="s">
        <v>89</v>
      </c>
      <c r="D62" s="341" t="s">
        <v>382</v>
      </c>
      <c r="E62" s="354">
        <v>15.12</v>
      </c>
      <c r="F62" s="366"/>
    </row>
    <row r="63" spans="1:6" x14ac:dyDescent="0.2">
      <c r="A63" s="13">
        <v>4400140</v>
      </c>
      <c r="B63" s="14" t="s">
        <v>15</v>
      </c>
      <c r="C63" s="15" t="s">
        <v>90</v>
      </c>
      <c r="D63" s="341" t="s">
        <v>382</v>
      </c>
      <c r="E63" s="354">
        <v>123.74</v>
      </c>
      <c r="F63" s="366"/>
    </row>
    <row r="64" spans="1:6" x14ac:dyDescent="0.2">
      <c r="A64" s="362">
        <v>4400150</v>
      </c>
      <c r="B64" s="14" t="s">
        <v>15</v>
      </c>
      <c r="C64" s="15" t="s">
        <v>91</v>
      </c>
      <c r="D64" s="341" t="s">
        <v>382</v>
      </c>
      <c r="E64" s="354">
        <v>136.72</v>
      </c>
      <c r="F64" s="366"/>
    </row>
    <row r="65" spans="1:6" x14ac:dyDescent="0.2">
      <c r="A65" s="362">
        <v>4400170</v>
      </c>
      <c r="B65" s="14" t="s">
        <v>15</v>
      </c>
      <c r="C65" s="15" t="s">
        <v>92</v>
      </c>
      <c r="D65" s="341" t="s">
        <v>382</v>
      </c>
      <c r="E65" s="354">
        <v>87.21</v>
      </c>
      <c r="F65" s="366"/>
    </row>
    <row r="66" spans="1:6" x14ac:dyDescent="0.2">
      <c r="A66" s="362">
        <v>4400180</v>
      </c>
      <c r="B66" s="14" t="s">
        <v>15</v>
      </c>
      <c r="C66" s="15" t="s">
        <v>93</v>
      </c>
      <c r="D66" s="341" t="s">
        <v>382</v>
      </c>
      <c r="E66" s="354">
        <v>97.82</v>
      </c>
      <c r="F66" s="366"/>
    </row>
    <row r="67" spans="1:6" x14ac:dyDescent="0.2">
      <c r="A67" s="362">
        <v>4400260</v>
      </c>
      <c r="B67" s="14" t="s">
        <v>7</v>
      </c>
      <c r="C67" s="15" t="s">
        <v>94</v>
      </c>
      <c r="D67" s="341" t="s">
        <v>382</v>
      </c>
      <c r="E67" s="354">
        <v>18.16</v>
      </c>
      <c r="F67" s="366"/>
    </row>
    <row r="68" spans="1:6" x14ac:dyDescent="0.2">
      <c r="A68" s="362">
        <v>4400290</v>
      </c>
      <c r="B68" s="14" t="s">
        <v>15</v>
      </c>
      <c r="C68" s="15" t="s">
        <v>95</v>
      </c>
      <c r="D68" s="341" t="s">
        <v>382</v>
      </c>
      <c r="E68" s="354">
        <v>338.26</v>
      </c>
      <c r="F68" s="366"/>
    </row>
    <row r="69" spans="1:6" x14ac:dyDescent="0.2">
      <c r="A69" s="362">
        <v>4400310</v>
      </c>
      <c r="B69" s="14" t="s">
        <v>15</v>
      </c>
      <c r="C69" s="15" t="s">
        <v>96</v>
      </c>
      <c r="D69" s="341" t="s">
        <v>382</v>
      </c>
      <c r="E69" s="354">
        <v>20.29</v>
      </c>
      <c r="F69" s="366"/>
    </row>
    <row r="70" spans="1:6" x14ac:dyDescent="0.2">
      <c r="A70" s="362">
        <v>4400320</v>
      </c>
      <c r="B70" s="14" t="s">
        <v>15</v>
      </c>
      <c r="C70" s="15" t="s">
        <v>97</v>
      </c>
      <c r="D70" s="341" t="s">
        <v>382</v>
      </c>
      <c r="E70" s="354">
        <v>47.04</v>
      </c>
      <c r="F70" s="366"/>
    </row>
    <row r="71" spans="1:6" x14ac:dyDescent="0.2">
      <c r="A71" s="362">
        <v>4400330</v>
      </c>
      <c r="B71" s="14" t="s">
        <v>15</v>
      </c>
      <c r="C71" s="15" t="s">
        <v>98</v>
      </c>
      <c r="D71" s="341" t="s">
        <v>382</v>
      </c>
      <c r="E71" s="354">
        <v>26.01</v>
      </c>
      <c r="F71" s="366"/>
    </row>
    <row r="72" spans="1:6" x14ac:dyDescent="0.2">
      <c r="A72" s="362">
        <v>4400350</v>
      </c>
      <c r="B72" s="14" t="s">
        <v>15</v>
      </c>
      <c r="C72" s="15" t="s">
        <v>99</v>
      </c>
      <c r="D72" s="341" t="s">
        <v>382</v>
      </c>
      <c r="E72" s="354">
        <v>9.98</v>
      </c>
      <c r="F72" s="366"/>
    </row>
    <row r="73" spans="1:6" x14ac:dyDescent="0.2">
      <c r="A73" s="362">
        <v>4400370</v>
      </c>
      <c r="B73" s="14" t="s">
        <v>15</v>
      </c>
      <c r="C73" s="15" t="s">
        <v>100</v>
      </c>
      <c r="D73" s="341" t="s">
        <v>382</v>
      </c>
      <c r="E73" s="354">
        <v>131.99</v>
      </c>
      <c r="F73" s="366"/>
    </row>
    <row r="74" spans="1:6" x14ac:dyDescent="0.2">
      <c r="A74" s="362">
        <v>4400380</v>
      </c>
      <c r="B74" s="14" t="s">
        <v>15</v>
      </c>
      <c r="C74" s="15" t="s">
        <v>101</v>
      </c>
      <c r="D74" s="341" t="s">
        <v>382</v>
      </c>
      <c r="E74" s="354">
        <v>221.22</v>
      </c>
      <c r="F74" s="366"/>
    </row>
    <row r="75" spans="1:6" x14ac:dyDescent="0.2">
      <c r="A75" s="362">
        <v>4400390</v>
      </c>
      <c r="B75" s="14" t="s">
        <v>15</v>
      </c>
      <c r="C75" s="15" t="s">
        <v>102</v>
      </c>
      <c r="D75" s="341" t="s">
        <v>382</v>
      </c>
      <c r="E75" s="354">
        <v>220.29</v>
      </c>
      <c r="F75" s="366"/>
    </row>
    <row r="76" spans="1:6" x14ac:dyDescent="0.2">
      <c r="A76" s="362">
        <v>4400430</v>
      </c>
      <c r="B76" s="14" t="s">
        <v>15</v>
      </c>
      <c r="C76" s="15" t="s">
        <v>663</v>
      </c>
      <c r="D76" s="341" t="s">
        <v>382</v>
      </c>
      <c r="E76" s="354">
        <v>34.06</v>
      </c>
      <c r="F76" s="366"/>
    </row>
    <row r="77" spans="1:6" x14ac:dyDescent="0.2">
      <c r="A77" s="362">
        <v>4400440</v>
      </c>
      <c r="B77" s="14" t="s">
        <v>15</v>
      </c>
      <c r="C77" s="15" t="s">
        <v>664</v>
      </c>
      <c r="D77" s="341" t="s">
        <v>382</v>
      </c>
      <c r="E77" s="354">
        <v>15.25</v>
      </c>
      <c r="F77" s="366"/>
    </row>
    <row r="78" spans="1:6" x14ac:dyDescent="0.2">
      <c r="A78" s="362">
        <v>4400500</v>
      </c>
      <c r="B78" s="14" t="s">
        <v>15</v>
      </c>
      <c r="C78" s="15" t="s">
        <v>660</v>
      </c>
      <c r="D78" s="341" t="s">
        <v>382</v>
      </c>
      <c r="E78" s="354">
        <v>25</v>
      </c>
      <c r="F78" s="366"/>
    </row>
    <row r="79" spans="1:6" x14ac:dyDescent="0.2">
      <c r="A79" s="362">
        <v>8020014</v>
      </c>
      <c r="B79" s="14"/>
      <c r="C79" s="15" t="s">
        <v>537</v>
      </c>
      <c r="D79" s="341" t="s">
        <v>382</v>
      </c>
      <c r="E79" s="354">
        <v>3.54</v>
      </c>
      <c r="F79" s="366"/>
    </row>
    <row r="80" spans="1:6" x14ac:dyDescent="0.2">
      <c r="A80" s="362">
        <v>8020024</v>
      </c>
      <c r="B80" s="14" t="s">
        <v>15</v>
      </c>
      <c r="C80" s="15" t="s">
        <v>667</v>
      </c>
      <c r="D80" s="341" t="s">
        <v>439</v>
      </c>
      <c r="E80" s="354">
        <v>28.22</v>
      </c>
      <c r="F80" s="366"/>
    </row>
    <row r="81" spans="1:6" x14ac:dyDescent="0.2">
      <c r="A81" s="362">
        <v>8020215</v>
      </c>
      <c r="B81" s="14" t="s">
        <v>15</v>
      </c>
      <c r="C81" s="15" t="s">
        <v>665</v>
      </c>
      <c r="D81" s="341" t="s">
        <v>382</v>
      </c>
      <c r="E81" s="354">
        <v>408.45</v>
      </c>
      <c r="F81" s="366"/>
    </row>
    <row r="82" spans="1:6" x14ac:dyDescent="0.2">
      <c r="A82" s="362">
        <v>8020315</v>
      </c>
      <c r="B82" s="14" t="s">
        <v>15</v>
      </c>
      <c r="C82" s="15" t="s">
        <v>666</v>
      </c>
      <c r="D82" s="341" t="s">
        <v>382</v>
      </c>
      <c r="E82" s="354">
        <v>278.79000000000002</v>
      </c>
      <c r="F82" s="366"/>
    </row>
    <row r="83" spans="1:6" x14ac:dyDescent="0.2">
      <c r="A83" s="362">
        <v>8020415</v>
      </c>
      <c r="B83" s="14" t="s">
        <v>15</v>
      </c>
      <c r="C83" s="15" t="s">
        <v>944</v>
      </c>
      <c r="D83" s="341" t="s">
        <v>382</v>
      </c>
      <c r="E83" s="354">
        <v>562.97</v>
      </c>
      <c r="F83" s="366"/>
    </row>
    <row r="84" spans="1:6" x14ac:dyDescent="0.2">
      <c r="A84" s="362">
        <v>15811000</v>
      </c>
      <c r="B84" s="14" t="s">
        <v>892</v>
      </c>
      <c r="C84" s="15" t="s">
        <v>921</v>
      </c>
      <c r="D84" s="341" t="s">
        <v>382</v>
      </c>
      <c r="E84" s="354">
        <v>26.78</v>
      </c>
      <c r="F84" s="366"/>
    </row>
    <row r="85" spans="1:6" x14ac:dyDescent="0.2">
      <c r="A85" s="362">
        <v>15813000</v>
      </c>
      <c r="B85" s="14" t="s">
        <v>892</v>
      </c>
      <c r="C85" s="15" t="s">
        <v>922</v>
      </c>
      <c r="D85" s="341" t="s">
        <v>382</v>
      </c>
      <c r="E85" s="354">
        <v>47.4</v>
      </c>
      <c r="F85" s="366"/>
    </row>
    <row r="86" spans="1:6" x14ac:dyDescent="0.2">
      <c r="A86" s="362">
        <v>29202301</v>
      </c>
      <c r="B86" s="14" t="s">
        <v>27</v>
      </c>
      <c r="C86" s="15" t="s">
        <v>103</v>
      </c>
      <c r="D86" s="341" t="s">
        <v>382</v>
      </c>
      <c r="E86" s="354">
        <v>1350.42</v>
      </c>
      <c r="F86" s="366"/>
    </row>
    <row r="87" spans="1:6" x14ac:dyDescent="0.2">
      <c r="A87" s="362">
        <v>29222301</v>
      </c>
      <c r="B87" s="14" t="s">
        <v>27</v>
      </c>
      <c r="C87" s="15" t="s">
        <v>104</v>
      </c>
      <c r="D87" s="341" t="s">
        <v>382</v>
      </c>
      <c r="E87" s="354">
        <v>883.9</v>
      </c>
      <c r="F87" s="366"/>
    </row>
    <row r="88" spans="1:6" x14ac:dyDescent="0.2">
      <c r="A88" s="362">
        <v>29241001</v>
      </c>
      <c r="B88" s="14" t="s">
        <v>27</v>
      </c>
      <c r="C88" s="15" t="s">
        <v>105</v>
      </c>
      <c r="D88" s="341" t="s">
        <v>382</v>
      </c>
      <c r="E88" s="354">
        <v>101.92</v>
      </c>
      <c r="F88" s="366"/>
    </row>
    <row r="89" spans="1:6" x14ac:dyDescent="0.2">
      <c r="A89" s="362">
        <v>29241002</v>
      </c>
      <c r="B89" s="14" t="s">
        <v>27</v>
      </c>
      <c r="C89" s="15" t="s">
        <v>106</v>
      </c>
      <c r="D89" s="341" t="s">
        <v>382</v>
      </c>
      <c r="E89" s="354">
        <v>101.92</v>
      </c>
      <c r="F89" s="366"/>
    </row>
    <row r="90" spans="1:6" x14ac:dyDescent="0.2">
      <c r="A90" s="13">
        <v>29241003</v>
      </c>
      <c r="B90" s="14" t="s">
        <v>27</v>
      </c>
      <c r="C90" s="15" t="s">
        <v>107</v>
      </c>
      <c r="D90" s="341" t="s">
        <v>382</v>
      </c>
      <c r="E90" s="354">
        <v>203.83</v>
      </c>
      <c r="F90" s="366"/>
    </row>
    <row r="91" spans="1:6" x14ac:dyDescent="0.2">
      <c r="A91" s="13">
        <v>29242001</v>
      </c>
      <c r="B91" s="14" t="s">
        <v>27</v>
      </c>
      <c r="C91" s="15" t="s">
        <v>108</v>
      </c>
      <c r="D91" s="341" t="s">
        <v>382</v>
      </c>
      <c r="E91" s="354">
        <v>166.77</v>
      </c>
      <c r="F91" s="366"/>
    </row>
    <row r="92" spans="1:6" x14ac:dyDescent="0.2">
      <c r="A92" s="13">
        <v>29242002</v>
      </c>
      <c r="B92" s="14" t="s">
        <v>27</v>
      </c>
      <c r="C92" s="15" t="s">
        <v>109</v>
      </c>
      <c r="D92" s="341" t="s">
        <v>382</v>
      </c>
      <c r="E92" s="354">
        <v>213.1</v>
      </c>
      <c r="F92" s="366"/>
    </row>
    <row r="93" spans="1:6" x14ac:dyDescent="0.2">
      <c r="A93" s="13">
        <v>29251020</v>
      </c>
      <c r="B93" s="14" t="s">
        <v>27</v>
      </c>
      <c r="C93" s="15" t="s">
        <v>110</v>
      </c>
      <c r="D93" s="341" t="s">
        <v>382</v>
      </c>
      <c r="E93" s="354">
        <v>231.63</v>
      </c>
      <c r="F93" s="366"/>
    </row>
    <row r="94" spans="1:6" x14ac:dyDescent="0.2">
      <c r="A94" s="13">
        <v>29251022</v>
      </c>
      <c r="B94" s="14" t="s">
        <v>27</v>
      </c>
      <c r="C94" s="15" t="s">
        <v>111</v>
      </c>
      <c r="D94" s="341" t="s">
        <v>382</v>
      </c>
      <c r="E94" s="354">
        <v>231.63</v>
      </c>
      <c r="F94" s="366"/>
    </row>
    <row r="95" spans="1:6" x14ac:dyDescent="0.2">
      <c r="A95" s="13">
        <v>29252020</v>
      </c>
      <c r="B95" s="14" t="s">
        <v>27</v>
      </c>
      <c r="C95" s="15" t="s">
        <v>112</v>
      </c>
      <c r="D95" s="341" t="s">
        <v>382</v>
      </c>
      <c r="E95" s="354">
        <v>463.27</v>
      </c>
      <c r="F95" s="366"/>
    </row>
    <row r="96" spans="1:6" x14ac:dyDescent="0.2">
      <c r="A96" s="13">
        <v>29252022</v>
      </c>
      <c r="B96" s="14" t="s">
        <v>27</v>
      </c>
      <c r="C96" s="15" t="s">
        <v>113</v>
      </c>
      <c r="D96" s="341" t="s">
        <v>382</v>
      </c>
      <c r="E96" s="354">
        <v>463.27</v>
      </c>
      <c r="F96" s="366"/>
    </row>
    <row r="97" spans="1:6" x14ac:dyDescent="0.2">
      <c r="A97" s="13">
        <v>29253001</v>
      </c>
      <c r="B97" s="14" t="s">
        <v>27</v>
      </c>
      <c r="C97" s="15" t="s">
        <v>114</v>
      </c>
      <c r="D97" s="341" t="s">
        <v>382</v>
      </c>
      <c r="E97" s="354">
        <v>231.63</v>
      </c>
      <c r="F97" s="366"/>
    </row>
    <row r="98" spans="1:6" x14ac:dyDescent="0.2">
      <c r="A98" s="13">
        <v>29253002</v>
      </c>
      <c r="B98" s="14" t="s">
        <v>27</v>
      </c>
      <c r="C98" s="15" t="s">
        <v>115</v>
      </c>
      <c r="D98" s="341" t="s">
        <v>382</v>
      </c>
      <c r="E98" s="354">
        <v>104.34</v>
      </c>
      <c r="F98" s="366"/>
    </row>
    <row r="99" spans="1:6" x14ac:dyDescent="0.2">
      <c r="A99" s="13">
        <v>29254001</v>
      </c>
      <c r="B99" s="14" t="s">
        <v>27</v>
      </c>
      <c r="C99" s="15" t="s">
        <v>116</v>
      </c>
      <c r="D99" s="341" t="s">
        <v>382</v>
      </c>
      <c r="E99" s="354">
        <v>104.34</v>
      </c>
      <c r="F99" s="366"/>
    </row>
    <row r="100" spans="1:6" x14ac:dyDescent="0.2">
      <c r="A100" s="13">
        <v>29261001</v>
      </c>
      <c r="B100" s="14" t="s">
        <v>27</v>
      </c>
      <c r="C100" s="15" t="s">
        <v>117</v>
      </c>
      <c r="D100" s="341" t="s">
        <v>382</v>
      </c>
      <c r="E100" s="354">
        <v>277.95999999999998</v>
      </c>
      <c r="F100" s="366"/>
    </row>
    <row r="101" spans="1:6" x14ac:dyDescent="0.2">
      <c r="A101" s="13">
        <v>29262002</v>
      </c>
      <c r="B101" s="14" t="s">
        <v>17</v>
      </c>
      <c r="C101" s="15" t="s">
        <v>118</v>
      </c>
      <c r="D101" s="341" t="s">
        <v>382</v>
      </c>
      <c r="E101" s="354">
        <v>87.45</v>
      </c>
      <c r="F101" s="366"/>
    </row>
    <row r="102" spans="1:6" x14ac:dyDescent="0.2">
      <c r="A102" s="13">
        <v>29262003</v>
      </c>
      <c r="B102" s="14" t="s">
        <v>17</v>
      </c>
      <c r="C102" s="15" t="s">
        <v>119</v>
      </c>
      <c r="D102" s="341" t="s">
        <v>382</v>
      </c>
      <c r="E102" s="354">
        <v>87.45</v>
      </c>
      <c r="F102" s="366"/>
    </row>
    <row r="103" spans="1:6" x14ac:dyDescent="0.2">
      <c r="A103" s="13">
        <v>29262004</v>
      </c>
      <c r="B103" s="14" t="s">
        <v>17</v>
      </c>
      <c r="C103" s="15" t="s">
        <v>120</v>
      </c>
      <c r="D103" s="341" t="s">
        <v>382</v>
      </c>
      <c r="E103" s="354">
        <v>87.45</v>
      </c>
      <c r="F103" s="366"/>
    </row>
    <row r="104" spans="1:6" x14ac:dyDescent="0.2">
      <c r="A104" s="13">
        <v>29271001</v>
      </c>
      <c r="B104" s="14" t="s">
        <v>27</v>
      </c>
      <c r="C104" s="15" t="s">
        <v>121</v>
      </c>
      <c r="D104" s="341" t="s">
        <v>382</v>
      </c>
      <c r="E104" s="354">
        <v>101.92</v>
      </c>
      <c r="F104" s="366"/>
    </row>
    <row r="105" spans="1:6" x14ac:dyDescent="0.2">
      <c r="A105" s="13">
        <v>29271002</v>
      </c>
      <c r="B105" s="14" t="s">
        <v>27</v>
      </c>
      <c r="C105" s="15" t="s">
        <v>122</v>
      </c>
      <c r="D105" s="341" t="s">
        <v>382</v>
      </c>
      <c r="E105" s="354">
        <v>101.92</v>
      </c>
      <c r="F105" s="366"/>
    </row>
    <row r="106" spans="1:6" x14ac:dyDescent="0.2">
      <c r="A106" s="13">
        <v>29271003</v>
      </c>
      <c r="B106" s="14" t="s">
        <v>27</v>
      </c>
      <c r="C106" s="15" t="s">
        <v>123</v>
      </c>
      <c r="D106" s="341" t="s">
        <v>382</v>
      </c>
      <c r="E106" s="354">
        <v>148.25</v>
      </c>
      <c r="F106" s="366"/>
    </row>
    <row r="107" spans="1:6" x14ac:dyDescent="0.2">
      <c r="A107" s="13">
        <v>29272001</v>
      </c>
      <c r="B107" s="14" t="s">
        <v>27</v>
      </c>
      <c r="C107" s="15" t="s">
        <v>124</v>
      </c>
      <c r="D107" s="341" t="s">
        <v>382</v>
      </c>
      <c r="E107" s="354">
        <v>240.9</v>
      </c>
      <c r="F107" s="366"/>
    </row>
    <row r="108" spans="1:6" x14ac:dyDescent="0.2">
      <c r="A108" s="13">
        <v>29272002</v>
      </c>
      <c r="B108" s="14" t="s">
        <v>27</v>
      </c>
      <c r="C108" s="15" t="s">
        <v>125</v>
      </c>
      <c r="D108" s="341" t="s">
        <v>382</v>
      </c>
      <c r="E108" s="354">
        <v>240.9</v>
      </c>
      <c r="F108" s="366"/>
    </row>
    <row r="109" spans="1:6" x14ac:dyDescent="0.2">
      <c r="A109" s="13">
        <v>29272003</v>
      </c>
      <c r="B109" s="14" t="s">
        <v>27</v>
      </c>
      <c r="C109" s="15" t="s">
        <v>126</v>
      </c>
      <c r="D109" s="341" t="s">
        <v>382</v>
      </c>
      <c r="E109" s="354">
        <v>287.23</v>
      </c>
      <c r="F109" s="366"/>
    </row>
    <row r="110" spans="1:6" x14ac:dyDescent="0.2">
      <c r="A110" s="13">
        <v>29275001</v>
      </c>
      <c r="B110" s="14" t="s">
        <v>27</v>
      </c>
      <c r="C110" s="15" t="s">
        <v>127</v>
      </c>
      <c r="D110" s="341" t="s">
        <v>382</v>
      </c>
      <c r="E110" s="354">
        <v>101.92</v>
      </c>
      <c r="F110" s="366"/>
    </row>
    <row r="111" spans="1:6" x14ac:dyDescent="0.2">
      <c r="A111" s="13">
        <v>29275002</v>
      </c>
      <c r="B111" s="14" t="s">
        <v>27</v>
      </c>
      <c r="C111" s="15" t="s">
        <v>128</v>
      </c>
      <c r="D111" s="341" t="s">
        <v>382</v>
      </c>
      <c r="E111" s="354">
        <v>101.92</v>
      </c>
      <c r="F111" s="366"/>
    </row>
    <row r="112" spans="1:6" x14ac:dyDescent="0.2">
      <c r="A112" s="13">
        <v>29275003</v>
      </c>
      <c r="B112" s="14" t="s">
        <v>27</v>
      </c>
      <c r="C112" s="15" t="s">
        <v>129</v>
      </c>
      <c r="D112" s="341" t="s">
        <v>382</v>
      </c>
      <c r="E112" s="354">
        <v>148.25</v>
      </c>
      <c r="F112" s="366"/>
    </row>
    <row r="113" spans="1:6" x14ac:dyDescent="0.2">
      <c r="A113" s="13">
        <v>29278001</v>
      </c>
      <c r="B113" s="14" t="s">
        <v>27</v>
      </c>
      <c r="C113" s="15" t="s">
        <v>130</v>
      </c>
      <c r="D113" s="341" t="s">
        <v>382</v>
      </c>
      <c r="E113" s="354">
        <v>20.39</v>
      </c>
      <c r="F113" s="366"/>
    </row>
    <row r="114" spans="1:6" x14ac:dyDescent="0.2">
      <c r="A114" s="362">
        <v>29278101</v>
      </c>
      <c r="B114" s="14" t="s">
        <v>27</v>
      </c>
      <c r="C114" s="15" t="s">
        <v>131</v>
      </c>
      <c r="D114" s="341" t="s">
        <v>382</v>
      </c>
      <c r="E114" s="354">
        <v>27.04</v>
      </c>
      <c r="F114" s="366"/>
    </row>
    <row r="115" spans="1:6" x14ac:dyDescent="0.2">
      <c r="A115" s="13">
        <v>29278201</v>
      </c>
      <c r="B115" s="14" t="s">
        <v>27</v>
      </c>
      <c r="C115" s="15" t="s">
        <v>132</v>
      </c>
      <c r="D115" s="341" t="s">
        <v>382</v>
      </c>
      <c r="E115" s="354">
        <v>37.5</v>
      </c>
      <c r="F115" s="366"/>
    </row>
    <row r="116" spans="1:6" x14ac:dyDescent="0.2">
      <c r="A116" s="13">
        <v>29280005</v>
      </c>
      <c r="B116" s="14" t="s">
        <v>17</v>
      </c>
      <c r="C116" s="15" t="s">
        <v>133</v>
      </c>
      <c r="D116" s="341" t="s">
        <v>382</v>
      </c>
      <c r="E116" s="354">
        <v>745.16</v>
      </c>
      <c r="F116" s="366"/>
    </row>
    <row r="117" spans="1:6" x14ac:dyDescent="0.2">
      <c r="A117" s="13">
        <v>29280006</v>
      </c>
      <c r="B117" s="14" t="s">
        <v>17</v>
      </c>
      <c r="C117" s="15" t="s">
        <v>134</v>
      </c>
      <c r="D117" s="341" t="s">
        <v>382</v>
      </c>
      <c r="E117" s="354">
        <v>745.16</v>
      </c>
      <c r="F117" s="366"/>
    </row>
    <row r="118" spans="1:6" x14ac:dyDescent="0.2">
      <c r="A118" s="13">
        <v>29280007</v>
      </c>
      <c r="B118" s="14" t="s">
        <v>17</v>
      </c>
      <c r="C118" s="15" t="s">
        <v>135</v>
      </c>
      <c r="D118" s="341" t="s">
        <v>382</v>
      </c>
      <c r="E118" s="354">
        <v>61.9</v>
      </c>
      <c r="F118" s="366"/>
    </row>
    <row r="119" spans="1:6" x14ac:dyDescent="0.2">
      <c r="A119" s="13">
        <v>29280008</v>
      </c>
      <c r="B119" s="14" t="s">
        <v>17</v>
      </c>
      <c r="C119" s="15" t="s">
        <v>136</v>
      </c>
      <c r="D119" s="341" t="s">
        <v>382</v>
      </c>
      <c r="E119" s="354">
        <v>84.66</v>
      </c>
      <c r="F119" s="366"/>
    </row>
    <row r="120" spans="1:6" x14ac:dyDescent="0.2">
      <c r="A120" s="13">
        <v>29280010</v>
      </c>
      <c r="B120" s="14" t="s">
        <v>17</v>
      </c>
      <c r="C120" s="15" t="s">
        <v>137</v>
      </c>
      <c r="D120" s="341" t="s">
        <v>382</v>
      </c>
      <c r="E120" s="354">
        <v>26.07</v>
      </c>
      <c r="F120" s="366"/>
    </row>
    <row r="121" spans="1:6" x14ac:dyDescent="0.2">
      <c r="A121" s="13">
        <v>29280011</v>
      </c>
      <c r="B121" s="14" t="s">
        <v>17</v>
      </c>
      <c r="C121" s="15" t="s">
        <v>138</v>
      </c>
      <c r="D121" s="341" t="s">
        <v>382</v>
      </c>
      <c r="E121" s="354">
        <v>26.07</v>
      </c>
      <c r="F121" s="366"/>
    </row>
    <row r="122" spans="1:6" x14ac:dyDescent="0.2">
      <c r="A122" s="13">
        <v>29280012</v>
      </c>
      <c r="B122" s="14" t="s">
        <v>17</v>
      </c>
      <c r="C122" s="15" t="s">
        <v>139</v>
      </c>
      <c r="D122" s="341" t="s">
        <v>382</v>
      </c>
      <c r="E122" s="354">
        <v>58.59</v>
      </c>
      <c r="F122" s="366"/>
    </row>
    <row r="123" spans="1:6" x14ac:dyDescent="0.2">
      <c r="A123" s="13">
        <v>29280013</v>
      </c>
      <c r="B123" s="14" t="s">
        <v>17</v>
      </c>
      <c r="C123" s="15" t="s">
        <v>140</v>
      </c>
      <c r="D123" s="341" t="s">
        <v>382</v>
      </c>
      <c r="E123" s="354">
        <v>35.81</v>
      </c>
      <c r="F123" s="366"/>
    </row>
    <row r="124" spans="1:6" x14ac:dyDescent="0.2">
      <c r="A124" s="13">
        <v>29280014</v>
      </c>
      <c r="B124" s="14" t="s">
        <v>17</v>
      </c>
      <c r="C124" s="15" t="s">
        <v>141</v>
      </c>
      <c r="D124" s="341" t="s">
        <v>382</v>
      </c>
      <c r="E124" s="354">
        <v>35.81</v>
      </c>
      <c r="F124" s="366"/>
    </row>
    <row r="125" spans="1:6" x14ac:dyDescent="0.2">
      <c r="A125" s="13">
        <v>29280015</v>
      </c>
      <c r="B125" s="14" t="s">
        <v>17</v>
      </c>
      <c r="C125" s="15" t="s">
        <v>142</v>
      </c>
      <c r="D125" s="341" t="s">
        <v>382</v>
      </c>
      <c r="E125" s="354">
        <v>61.9</v>
      </c>
      <c r="F125" s="366"/>
    </row>
    <row r="126" spans="1:6" x14ac:dyDescent="0.2">
      <c r="A126" s="13">
        <v>29280016</v>
      </c>
      <c r="B126" s="14" t="s">
        <v>17</v>
      </c>
      <c r="C126" s="15" t="s">
        <v>143</v>
      </c>
      <c r="D126" s="341" t="s">
        <v>382</v>
      </c>
      <c r="E126" s="354">
        <v>32.590000000000003</v>
      </c>
      <c r="F126" s="366"/>
    </row>
    <row r="127" spans="1:6" x14ac:dyDescent="0.2">
      <c r="A127" s="13">
        <v>29280017</v>
      </c>
      <c r="B127" s="14" t="s">
        <v>17</v>
      </c>
      <c r="C127" s="15" t="s">
        <v>144</v>
      </c>
      <c r="D127" s="341" t="s">
        <v>382</v>
      </c>
      <c r="E127" s="354">
        <v>22.78</v>
      </c>
      <c r="F127" s="366"/>
    </row>
    <row r="128" spans="1:6" x14ac:dyDescent="0.2">
      <c r="A128" s="13">
        <v>29280021</v>
      </c>
      <c r="B128" s="14" t="s">
        <v>17</v>
      </c>
      <c r="C128" s="15" t="s">
        <v>145</v>
      </c>
      <c r="D128" s="341" t="s">
        <v>382</v>
      </c>
      <c r="E128" s="354">
        <v>26.07</v>
      </c>
      <c r="F128" s="366"/>
    </row>
    <row r="129" spans="1:6" x14ac:dyDescent="0.2">
      <c r="A129" s="13">
        <v>29280022</v>
      </c>
      <c r="B129" s="14" t="s">
        <v>17</v>
      </c>
      <c r="C129" s="15" t="s">
        <v>146</v>
      </c>
      <c r="D129" s="341" t="s">
        <v>382</v>
      </c>
      <c r="E129" s="354">
        <v>35.81</v>
      </c>
      <c r="F129" s="366"/>
    </row>
    <row r="130" spans="1:6" x14ac:dyDescent="0.2">
      <c r="A130" s="362">
        <v>60010001</v>
      </c>
      <c r="B130" s="14" t="s">
        <v>31</v>
      </c>
      <c r="C130" s="15" t="s">
        <v>914</v>
      </c>
      <c r="D130" s="341" t="s">
        <v>382</v>
      </c>
      <c r="E130" s="354">
        <v>664.5</v>
      </c>
      <c r="F130" s="366"/>
    </row>
    <row r="131" spans="1:6" x14ac:dyDescent="0.2">
      <c r="A131" s="362">
        <v>60010011</v>
      </c>
      <c r="B131" s="14" t="s">
        <v>31</v>
      </c>
      <c r="C131" s="15" t="s">
        <v>915</v>
      </c>
      <c r="D131" s="341" t="s">
        <v>382</v>
      </c>
      <c r="E131" s="354">
        <v>664.5</v>
      </c>
      <c r="F131" s="366"/>
    </row>
    <row r="132" spans="1:6" x14ac:dyDescent="0.2">
      <c r="A132" s="13">
        <v>60041001</v>
      </c>
      <c r="B132" s="14" t="s">
        <v>31</v>
      </c>
      <c r="C132" s="15" t="s">
        <v>147</v>
      </c>
      <c r="D132" s="341" t="s">
        <v>382</v>
      </c>
      <c r="E132" s="354">
        <v>46.07</v>
      </c>
      <c r="F132" s="366"/>
    </row>
    <row r="133" spans="1:6" x14ac:dyDescent="0.2">
      <c r="A133" s="13">
        <v>60041011</v>
      </c>
      <c r="B133" s="14" t="s">
        <v>31</v>
      </c>
      <c r="C133" s="15" t="s">
        <v>148</v>
      </c>
      <c r="D133" s="341" t="s">
        <v>382</v>
      </c>
      <c r="E133" s="354">
        <v>46.07</v>
      </c>
      <c r="F133" s="366"/>
    </row>
    <row r="134" spans="1:6" x14ac:dyDescent="0.2">
      <c r="A134" s="13">
        <v>60041101</v>
      </c>
      <c r="B134" s="14" t="s">
        <v>31</v>
      </c>
      <c r="C134" s="15" t="s">
        <v>149</v>
      </c>
      <c r="D134" s="341" t="s">
        <v>382</v>
      </c>
      <c r="E134" s="354">
        <v>33.79</v>
      </c>
      <c r="F134" s="366"/>
    </row>
    <row r="135" spans="1:6" x14ac:dyDescent="0.2">
      <c r="A135" s="13">
        <v>60041201</v>
      </c>
      <c r="B135" s="14" t="s">
        <v>31</v>
      </c>
      <c r="C135" s="15" t="s">
        <v>150</v>
      </c>
      <c r="D135" s="341" t="s">
        <v>382</v>
      </c>
      <c r="E135" s="354">
        <v>36.85</v>
      </c>
      <c r="F135" s="366"/>
    </row>
    <row r="136" spans="1:6" x14ac:dyDescent="0.2">
      <c r="A136" s="13">
        <v>60041211</v>
      </c>
      <c r="B136" s="14" t="s">
        <v>31</v>
      </c>
      <c r="C136" s="15" t="s">
        <v>151</v>
      </c>
      <c r="D136" s="341" t="s">
        <v>382</v>
      </c>
      <c r="E136" s="354">
        <v>36.85</v>
      </c>
      <c r="F136" s="366"/>
    </row>
    <row r="137" spans="1:6" x14ac:dyDescent="0.2">
      <c r="A137" s="13">
        <v>60041301</v>
      </c>
      <c r="B137" s="14" t="s">
        <v>31</v>
      </c>
      <c r="C137" s="15" t="s">
        <v>152</v>
      </c>
      <c r="D137" s="341" t="s">
        <v>382</v>
      </c>
      <c r="E137" s="354">
        <v>99.83</v>
      </c>
      <c r="F137" s="366"/>
    </row>
    <row r="138" spans="1:6" x14ac:dyDescent="0.2">
      <c r="A138" s="13">
        <v>60041311</v>
      </c>
      <c r="B138" s="14" t="s">
        <v>31</v>
      </c>
      <c r="C138" s="15" t="s">
        <v>153</v>
      </c>
      <c r="D138" s="341" t="s">
        <v>382</v>
      </c>
      <c r="E138" s="354">
        <v>99.83</v>
      </c>
      <c r="F138" s="366"/>
    </row>
    <row r="139" spans="1:6" x14ac:dyDescent="0.2">
      <c r="A139" s="13">
        <v>60041401</v>
      </c>
      <c r="B139" s="14" t="s">
        <v>31</v>
      </c>
      <c r="C139" s="15" t="s">
        <v>154</v>
      </c>
      <c r="D139" s="341" t="s">
        <v>382</v>
      </c>
      <c r="E139" s="354">
        <v>48.81</v>
      </c>
      <c r="F139" s="366"/>
    </row>
    <row r="140" spans="1:6" x14ac:dyDescent="0.2">
      <c r="A140" s="13">
        <v>64840001</v>
      </c>
      <c r="B140" s="14" t="s">
        <v>13</v>
      </c>
      <c r="C140" s="15" t="s">
        <v>155</v>
      </c>
      <c r="D140" s="341" t="s">
        <v>382</v>
      </c>
      <c r="E140" s="354">
        <v>360.21</v>
      </c>
      <c r="F140" s="366"/>
    </row>
    <row r="141" spans="1:6" x14ac:dyDescent="0.2">
      <c r="A141" s="13">
        <v>64840009</v>
      </c>
      <c r="B141" s="14" t="s">
        <v>13</v>
      </c>
      <c r="C141" s="15" t="s">
        <v>156</v>
      </c>
      <c r="D141" s="341" t="s">
        <v>382</v>
      </c>
      <c r="E141" s="354">
        <v>360.21</v>
      </c>
      <c r="F141" s="366"/>
    </row>
    <row r="142" spans="1:6" x14ac:dyDescent="0.2">
      <c r="A142" s="13">
        <v>64840011</v>
      </c>
      <c r="B142" s="14" t="s">
        <v>13</v>
      </c>
      <c r="C142" s="15" t="s">
        <v>157</v>
      </c>
      <c r="D142" s="341" t="s">
        <v>382</v>
      </c>
      <c r="E142" s="354">
        <v>360.21</v>
      </c>
      <c r="F142" s="366"/>
    </row>
    <row r="143" spans="1:6" x14ac:dyDescent="0.2">
      <c r="A143" s="13">
        <v>84000051</v>
      </c>
      <c r="B143" s="14" t="s">
        <v>29</v>
      </c>
      <c r="C143" s="15" t="s">
        <v>158</v>
      </c>
      <c r="D143" s="341" t="s">
        <v>382</v>
      </c>
      <c r="E143" s="354">
        <v>161.26</v>
      </c>
      <c r="F143" s="366"/>
    </row>
    <row r="144" spans="1:6" x14ac:dyDescent="0.2">
      <c r="A144" s="13">
        <v>84000052</v>
      </c>
      <c r="B144" s="14" t="s">
        <v>29</v>
      </c>
      <c r="C144" s="15" t="s">
        <v>159</v>
      </c>
      <c r="D144" s="341" t="s">
        <v>382</v>
      </c>
      <c r="E144" s="354">
        <v>172.02</v>
      </c>
      <c r="F144" s="366"/>
    </row>
    <row r="145" spans="1:6" x14ac:dyDescent="0.2">
      <c r="A145" s="13">
        <v>84000053</v>
      </c>
      <c r="B145" s="14" t="s">
        <v>29</v>
      </c>
      <c r="C145" s="15" t="s">
        <v>160</v>
      </c>
      <c r="D145" s="341" t="s">
        <v>382</v>
      </c>
      <c r="E145" s="354">
        <v>184.1</v>
      </c>
      <c r="F145" s="366"/>
    </row>
    <row r="146" spans="1:6" x14ac:dyDescent="0.2">
      <c r="A146" s="13">
        <v>84000061</v>
      </c>
      <c r="B146" s="14" t="s">
        <v>29</v>
      </c>
      <c r="C146" s="15" t="s">
        <v>161</v>
      </c>
      <c r="D146" s="341" t="s">
        <v>382</v>
      </c>
      <c r="E146" s="354">
        <v>161.26</v>
      </c>
      <c r="F146" s="366"/>
    </row>
    <row r="147" spans="1:6" x14ac:dyDescent="0.2">
      <c r="A147" s="13">
        <v>84000062</v>
      </c>
      <c r="B147" s="14" t="s">
        <v>29</v>
      </c>
      <c r="C147" s="15" t="s">
        <v>162</v>
      </c>
      <c r="D147" s="341" t="s">
        <v>382</v>
      </c>
      <c r="E147" s="354">
        <v>172.02</v>
      </c>
      <c r="F147" s="366"/>
    </row>
    <row r="148" spans="1:6" x14ac:dyDescent="0.2">
      <c r="A148" s="13">
        <v>84000063</v>
      </c>
      <c r="B148" s="14" t="s">
        <v>29</v>
      </c>
      <c r="C148" s="15" t="s">
        <v>161</v>
      </c>
      <c r="D148" s="341" t="s">
        <v>382</v>
      </c>
      <c r="E148" s="354">
        <v>184.1</v>
      </c>
      <c r="F148" s="366"/>
    </row>
    <row r="149" spans="1:6" x14ac:dyDescent="0.2">
      <c r="A149" s="13">
        <v>84000071</v>
      </c>
      <c r="B149" s="14" t="s">
        <v>29</v>
      </c>
      <c r="C149" s="15" t="s">
        <v>163</v>
      </c>
      <c r="D149" s="341" t="s">
        <v>382</v>
      </c>
      <c r="E149" s="354">
        <v>73.91</v>
      </c>
      <c r="F149" s="366"/>
    </row>
    <row r="150" spans="1:6" x14ac:dyDescent="0.2">
      <c r="A150" s="13">
        <v>84000072</v>
      </c>
      <c r="B150" s="14" t="s">
        <v>29</v>
      </c>
      <c r="C150" s="15" t="s">
        <v>778</v>
      </c>
      <c r="D150" s="341" t="s">
        <v>382</v>
      </c>
      <c r="E150" s="354">
        <v>387.03</v>
      </c>
      <c r="F150" s="366"/>
    </row>
    <row r="151" spans="1:6" x14ac:dyDescent="0.2">
      <c r="A151" s="13">
        <v>84000073</v>
      </c>
      <c r="B151" s="14" t="s">
        <v>29</v>
      </c>
      <c r="C151" s="15" t="s">
        <v>164</v>
      </c>
      <c r="D151" s="341" t="s">
        <v>382</v>
      </c>
      <c r="E151" s="354">
        <v>161.26</v>
      </c>
      <c r="F151" s="366"/>
    </row>
    <row r="152" spans="1:6" x14ac:dyDescent="0.2">
      <c r="A152" s="13">
        <v>84000074</v>
      </c>
      <c r="B152" s="14" t="s">
        <v>29</v>
      </c>
      <c r="C152" s="15" t="s">
        <v>165</v>
      </c>
      <c r="D152" s="341" t="s">
        <v>382</v>
      </c>
      <c r="E152" s="354">
        <v>172.02</v>
      </c>
      <c r="F152" s="366"/>
    </row>
    <row r="153" spans="1:6" x14ac:dyDescent="0.2">
      <c r="A153" s="13">
        <v>84000075</v>
      </c>
      <c r="B153" s="14" t="s">
        <v>29</v>
      </c>
      <c r="C153" s="15" t="s">
        <v>166</v>
      </c>
      <c r="D153" s="341" t="s">
        <v>382</v>
      </c>
      <c r="E153" s="354">
        <v>184.1</v>
      </c>
      <c r="F153" s="366"/>
    </row>
    <row r="154" spans="1:6" ht="12.75" customHeight="1" x14ac:dyDescent="0.2">
      <c r="A154" s="13">
        <v>84010001</v>
      </c>
      <c r="B154" s="14" t="s">
        <v>29</v>
      </c>
      <c r="C154" s="15" t="s">
        <v>167</v>
      </c>
      <c r="D154" s="341" t="s">
        <v>382</v>
      </c>
      <c r="E154" s="354">
        <v>1505.1</v>
      </c>
      <c r="F154" s="366"/>
    </row>
    <row r="155" spans="1:6" ht="12.75" customHeight="1" x14ac:dyDescent="0.2">
      <c r="A155" s="13">
        <v>84010002</v>
      </c>
      <c r="B155" s="14" t="s">
        <v>29</v>
      </c>
      <c r="C155" s="15" t="s">
        <v>168</v>
      </c>
      <c r="D155" s="341" t="s">
        <v>382</v>
      </c>
      <c r="E155" s="354">
        <v>1505.1</v>
      </c>
      <c r="F155" s="366"/>
    </row>
    <row r="156" spans="1:6" x14ac:dyDescent="0.2">
      <c r="A156" s="13">
        <v>84010003</v>
      </c>
      <c r="B156" s="14" t="s">
        <v>29</v>
      </c>
      <c r="C156" s="15" t="s">
        <v>169</v>
      </c>
      <c r="D156" s="341" t="s">
        <v>382</v>
      </c>
      <c r="E156" s="354">
        <v>1505.1</v>
      </c>
      <c r="F156" s="366"/>
    </row>
    <row r="157" spans="1:6" x14ac:dyDescent="0.2">
      <c r="A157" s="13">
        <v>84020002</v>
      </c>
      <c r="B157" s="14" t="s">
        <v>29</v>
      </c>
      <c r="C157" s="15" t="s">
        <v>170</v>
      </c>
      <c r="D157" s="341" t="s">
        <v>382</v>
      </c>
      <c r="E157" s="354">
        <v>5.38</v>
      </c>
      <c r="F157" s="366"/>
    </row>
    <row r="158" spans="1:6" x14ac:dyDescent="0.2">
      <c r="A158" s="13">
        <v>84020003</v>
      </c>
      <c r="B158" s="14" t="s">
        <v>29</v>
      </c>
      <c r="C158" s="15" t="s">
        <v>171</v>
      </c>
      <c r="D158" s="341" t="s">
        <v>382</v>
      </c>
      <c r="E158" s="354">
        <v>63.16</v>
      </c>
      <c r="F158" s="366"/>
    </row>
    <row r="159" spans="1:6" x14ac:dyDescent="0.2">
      <c r="A159" s="13">
        <v>84020004</v>
      </c>
      <c r="B159" s="14" t="s">
        <v>29</v>
      </c>
      <c r="C159" s="15" t="s">
        <v>172</v>
      </c>
      <c r="D159" s="341" t="s">
        <v>382</v>
      </c>
      <c r="E159" s="354">
        <v>71.23</v>
      </c>
      <c r="F159" s="366"/>
    </row>
    <row r="160" spans="1:6" x14ac:dyDescent="0.2">
      <c r="A160" s="13">
        <v>84020005</v>
      </c>
      <c r="B160" s="14" t="s">
        <v>29</v>
      </c>
      <c r="C160" s="15" t="s">
        <v>173</v>
      </c>
      <c r="D160" s="341" t="s">
        <v>382</v>
      </c>
      <c r="E160" s="354">
        <v>76.599999999999994</v>
      </c>
      <c r="F160" s="366"/>
    </row>
    <row r="161" spans="1:6" x14ac:dyDescent="0.2">
      <c r="A161" s="13">
        <v>84020006</v>
      </c>
      <c r="B161" s="14" t="s">
        <v>29</v>
      </c>
      <c r="C161" s="15" t="s">
        <v>174</v>
      </c>
      <c r="D161" s="341" t="s">
        <v>382</v>
      </c>
      <c r="E161" s="354">
        <v>43</v>
      </c>
      <c r="F161" s="366"/>
    </row>
    <row r="162" spans="1:6" x14ac:dyDescent="0.2">
      <c r="A162" s="13">
        <v>84020030</v>
      </c>
      <c r="B162" s="14" t="s">
        <v>29</v>
      </c>
      <c r="C162" s="15" t="s">
        <v>175</v>
      </c>
      <c r="D162" s="341" t="s">
        <v>382</v>
      </c>
      <c r="E162" s="354">
        <v>5.38</v>
      </c>
      <c r="F162" s="366"/>
    </row>
    <row r="163" spans="1:6" x14ac:dyDescent="0.2">
      <c r="A163" s="13">
        <v>84020040</v>
      </c>
      <c r="B163" s="14" t="s">
        <v>29</v>
      </c>
      <c r="C163" s="15" t="s">
        <v>176</v>
      </c>
      <c r="D163" s="341" t="s">
        <v>382</v>
      </c>
      <c r="E163" s="354">
        <v>10.34</v>
      </c>
      <c r="F163" s="366"/>
    </row>
    <row r="164" spans="1:6" x14ac:dyDescent="0.2">
      <c r="A164" s="13">
        <v>84020070</v>
      </c>
      <c r="B164" s="14" t="s">
        <v>29</v>
      </c>
      <c r="C164" s="15" t="s">
        <v>177</v>
      </c>
      <c r="D164" s="341" t="s">
        <v>382</v>
      </c>
      <c r="E164" s="354">
        <v>8.06</v>
      </c>
      <c r="F164" s="366"/>
    </row>
    <row r="165" spans="1:6" x14ac:dyDescent="0.2">
      <c r="A165" s="13">
        <v>84020071</v>
      </c>
      <c r="B165" s="14" t="s">
        <v>29</v>
      </c>
      <c r="C165" s="15" t="s">
        <v>178</v>
      </c>
      <c r="D165" s="341" t="s">
        <v>382</v>
      </c>
      <c r="E165" s="354">
        <v>12.1</v>
      </c>
      <c r="F165" s="366"/>
    </row>
    <row r="166" spans="1:6" x14ac:dyDescent="0.2">
      <c r="A166" s="13">
        <v>84020073</v>
      </c>
      <c r="B166" s="14" t="s">
        <v>29</v>
      </c>
      <c r="C166" s="15" t="s">
        <v>179</v>
      </c>
      <c r="D166" s="341" t="s">
        <v>382</v>
      </c>
      <c r="E166" s="354">
        <v>8.06</v>
      </c>
      <c r="F166" s="366"/>
    </row>
    <row r="167" spans="1:6" x14ac:dyDescent="0.2">
      <c r="A167" s="13">
        <v>84020074</v>
      </c>
      <c r="B167" s="14" t="s">
        <v>29</v>
      </c>
      <c r="C167" s="15" t="s">
        <v>180</v>
      </c>
      <c r="D167" s="341" t="s">
        <v>382</v>
      </c>
      <c r="E167" s="354">
        <v>12.1</v>
      </c>
      <c r="F167" s="366"/>
    </row>
    <row r="168" spans="1:6" x14ac:dyDescent="0.2">
      <c r="A168" s="13">
        <v>84020090</v>
      </c>
      <c r="B168" s="14" t="s">
        <v>29</v>
      </c>
      <c r="C168" s="15" t="s">
        <v>181</v>
      </c>
      <c r="D168" s="341" t="s">
        <v>382</v>
      </c>
      <c r="E168" s="354">
        <v>5.38</v>
      </c>
      <c r="F168" s="366"/>
    </row>
    <row r="169" spans="1:6" x14ac:dyDescent="0.2">
      <c r="A169" s="13">
        <v>84020100</v>
      </c>
      <c r="B169" s="14" t="s">
        <v>29</v>
      </c>
      <c r="C169" s="15" t="s">
        <v>779</v>
      </c>
      <c r="D169" s="341" t="s">
        <v>382</v>
      </c>
      <c r="E169" s="354">
        <v>30.91</v>
      </c>
      <c r="F169" s="366"/>
    </row>
    <row r="170" spans="1:6" x14ac:dyDescent="0.2">
      <c r="A170" s="13">
        <v>84020112</v>
      </c>
      <c r="B170" s="14" t="s">
        <v>29</v>
      </c>
      <c r="C170" s="15" t="s">
        <v>182</v>
      </c>
      <c r="D170" s="341" t="s">
        <v>382</v>
      </c>
      <c r="E170" s="354">
        <v>32.26</v>
      </c>
      <c r="F170" s="366"/>
    </row>
    <row r="171" spans="1:6" x14ac:dyDescent="0.2">
      <c r="A171" s="13">
        <v>84020123</v>
      </c>
      <c r="B171" s="14" t="s">
        <v>29</v>
      </c>
      <c r="C171" s="15" t="s">
        <v>183</v>
      </c>
      <c r="D171" s="341" t="s">
        <v>382</v>
      </c>
      <c r="E171" s="354">
        <v>16.13</v>
      </c>
      <c r="F171" s="366"/>
    </row>
    <row r="172" spans="1:6" x14ac:dyDescent="0.2">
      <c r="A172" s="13">
        <v>84020124</v>
      </c>
      <c r="B172" s="14" t="s">
        <v>29</v>
      </c>
      <c r="C172" s="15" t="s">
        <v>184</v>
      </c>
      <c r="D172" s="341" t="s">
        <v>382</v>
      </c>
      <c r="E172" s="354">
        <v>84.66</v>
      </c>
      <c r="F172" s="366"/>
    </row>
    <row r="173" spans="1:6" x14ac:dyDescent="0.2">
      <c r="A173" s="13">
        <v>84020125</v>
      </c>
      <c r="B173" s="14" t="s">
        <v>29</v>
      </c>
      <c r="C173" s="15" t="s">
        <v>185</v>
      </c>
      <c r="D173" s="341" t="s">
        <v>382</v>
      </c>
      <c r="E173" s="354">
        <v>92.08</v>
      </c>
      <c r="F173" s="366"/>
    </row>
    <row r="174" spans="1:6" x14ac:dyDescent="0.2">
      <c r="A174" s="13">
        <v>84020126</v>
      </c>
      <c r="B174" s="14" t="s">
        <v>29</v>
      </c>
      <c r="C174" s="15" t="s">
        <v>186</v>
      </c>
      <c r="D174" s="341" t="s">
        <v>382</v>
      </c>
      <c r="E174" s="354">
        <v>100.79</v>
      </c>
      <c r="F174" s="366"/>
    </row>
    <row r="175" spans="1:6" x14ac:dyDescent="0.2">
      <c r="A175" s="13">
        <v>84020130</v>
      </c>
      <c r="B175" s="14" t="s">
        <v>29</v>
      </c>
      <c r="C175" s="15" t="s">
        <v>187</v>
      </c>
      <c r="D175" s="341" t="s">
        <v>382</v>
      </c>
      <c r="E175" s="354">
        <v>297.63</v>
      </c>
      <c r="F175" s="366"/>
    </row>
    <row r="176" spans="1:6" x14ac:dyDescent="0.2">
      <c r="A176" s="13">
        <v>86001000</v>
      </c>
      <c r="B176" s="14" t="s">
        <v>13</v>
      </c>
      <c r="C176" s="15" t="s">
        <v>188</v>
      </c>
      <c r="D176" s="341" t="s">
        <v>382</v>
      </c>
      <c r="E176" s="354">
        <v>41.89</v>
      </c>
      <c r="F176" s="366"/>
    </row>
    <row r="177" spans="1:6" x14ac:dyDescent="0.2">
      <c r="A177" s="13">
        <v>86002000</v>
      </c>
      <c r="B177" s="14" t="s">
        <v>13</v>
      </c>
      <c r="C177" s="15" t="s">
        <v>189</v>
      </c>
      <c r="D177" s="341" t="s">
        <v>382</v>
      </c>
      <c r="E177" s="354">
        <v>41.89</v>
      </c>
      <c r="F177" s="366"/>
    </row>
    <row r="178" spans="1:6" x14ac:dyDescent="0.2">
      <c r="A178" s="13">
        <v>86003000</v>
      </c>
      <c r="B178" s="14" t="s">
        <v>13</v>
      </c>
      <c r="C178" s="15" t="s">
        <v>190</v>
      </c>
      <c r="D178" s="341" t="s">
        <v>382</v>
      </c>
      <c r="E178" s="354">
        <v>41.89</v>
      </c>
      <c r="F178" s="366"/>
    </row>
    <row r="179" spans="1:6" x14ac:dyDescent="0.2">
      <c r="A179" s="13">
        <v>86011000</v>
      </c>
      <c r="B179" s="14" t="s">
        <v>13</v>
      </c>
      <c r="C179" s="15" t="s">
        <v>191</v>
      </c>
      <c r="D179" s="341" t="s">
        <v>382</v>
      </c>
      <c r="E179" s="354">
        <v>61.94</v>
      </c>
    </row>
    <row r="180" spans="1:6" x14ac:dyDescent="0.2">
      <c r="A180" s="13">
        <v>86012000</v>
      </c>
      <c r="B180" s="14" t="s">
        <v>13</v>
      </c>
      <c r="C180" s="15" t="s">
        <v>192</v>
      </c>
      <c r="D180" s="341" t="s">
        <v>382</v>
      </c>
      <c r="E180" s="354">
        <v>61.94</v>
      </c>
      <c r="F180" s="366"/>
    </row>
    <row r="181" spans="1:6" x14ac:dyDescent="0.2">
      <c r="A181" s="13">
        <v>86013000</v>
      </c>
      <c r="B181" s="14" t="s">
        <v>13</v>
      </c>
      <c r="C181" s="15" t="s">
        <v>193</v>
      </c>
      <c r="D181" s="341" t="s">
        <v>382</v>
      </c>
      <c r="E181" s="354">
        <v>61.94</v>
      </c>
      <c r="F181" s="366"/>
    </row>
    <row r="182" spans="1:6" x14ac:dyDescent="0.2">
      <c r="A182" s="362">
        <v>86031900</v>
      </c>
      <c r="B182" s="14" t="s">
        <v>13</v>
      </c>
      <c r="C182" s="15" t="s">
        <v>194</v>
      </c>
      <c r="D182" s="341" t="s">
        <v>382</v>
      </c>
      <c r="E182" s="354">
        <v>31.06</v>
      </c>
      <c r="F182" s="366"/>
    </row>
    <row r="183" spans="1:6" x14ac:dyDescent="0.2">
      <c r="A183" s="13">
        <v>86101000</v>
      </c>
      <c r="B183" s="14" t="s">
        <v>13</v>
      </c>
      <c r="C183" s="15" t="s">
        <v>195</v>
      </c>
      <c r="D183" s="341" t="s">
        <v>382</v>
      </c>
      <c r="E183" s="354">
        <v>64.180000000000007</v>
      </c>
      <c r="F183" s="366"/>
    </row>
    <row r="184" spans="1:6" x14ac:dyDescent="0.2">
      <c r="A184" s="13">
        <v>86102000</v>
      </c>
      <c r="B184" s="14" t="s">
        <v>13</v>
      </c>
      <c r="C184" s="15" t="s">
        <v>196</v>
      </c>
      <c r="D184" s="341" t="s">
        <v>382</v>
      </c>
      <c r="E184" s="354">
        <v>64.180000000000007</v>
      </c>
      <c r="F184" s="366"/>
    </row>
    <row r="185" spans="1:6" x14ac:dyDescent="0.2">
      <c r="A185" s="13">
        <v>86103000</v>
      </c>
      <c r="B185" s="14" t="s">
        <v>13</v>
      </c>
      <c r="C185" s="15" t="s">
        <v>197</v>
      </c>
      <c r="D185" s="341" t="s">
        <v>382</v>
      </c>
      <c r="E185" s="354">
        <v>64.180000000000007</v>
      </c>
      <c r="F185" s="366"/>
    </row>
    <row r="186" spans="1:6" x14ac:dyDescent="0.2">
      <c r="A186" s="13">
        <v>86111000</v>
      </c>
      <c r="B186" s="14" t="s">
        <v>13</v>
      </c>
      <c r="C186" s="15" t="s">
        <v>198</v>
      </c>
      <c r="D186" s="341" t="s">
        <v>382</v>
      </c>
      <c r="E186" s="354">
        <v>64.180000000000007</v>
      </c>
      <c r="F186" s="366"/>
    </row>
    <row r="187" spans="1:6" x14ac:dyDescent="0.2">
      <c r="A187" s="13">
        <v>86112000</v>
      </c>
      <c r="B187" s="14" t="s">
        <v>13</v>
      </c>
      <c r="C187" s="15" t="s">
        <v>199</v>
      </c>
      <c r="D187" s="341" t="s">
        <v>382</v>
      </c>
      <c r="E187" s="354">
        <v>79.319999999999993</v>
      </c>
      <c r="F187" s="366"/>
    </row>
    <row r="188" spans="1:6" x14ac:dyDescent="0.2">
      <c r="A188" s="13">
        <v>86113000</v>
      </c>
      <c r="B188" s="14" t="s">
        <v>13</v>
      </c>
      <c r="C188" s="15" t="s">
        <v>200</v>
      </c>
      <c r="D188" s="341" t="s">
        <v>382</v>
      </c>
      <c r="E188" s="354">
        <v>79.319999999999993</v>
      </c>
      <c r="F188" s="366"/>
    </row>
    <row r="189" spans="1:6" x14ac:dyDescent="0.2">
      <c r="A189" s="13">
        <v>86131900</v>
      </c>
      <c r="B189" s="14" t="s">
        <v>13</v>
      </c>
      <c r="C189" s="15" t="s">
        <v>201</v>
      </c>
      <c r="D189" s="341" t="s">
        <v>382</v>
      </c>
      <c r="E189" s="354">
        <v>17.54</v>
      </c>
      <c r="F189" s="366"/>
    </row>
    <row r="190" spans="1:6" x14ac:dyDescent="0.2">
      <c r="A190" s="13">
        <v>86210500</v>
      </c>
      <c r="B190" s="14" t="s">
        <v>13</v>
      </c>
      <c r="C190" s="15" t="s">
        <v>202</v>
      </c>
      <c r="D190" s="341" t="s">
        <v>382</v>
      </c>
      <c r="E190" s="354">
        <v>36.950000000000003</v>
      </c>
      <c r="F190" s="366"/>
    </row>
    <row r="191" spans="1:6" x14ac:dyDescent="0.2">
      <c r="A191" s="13">
        <v>86301100</v>
      </c>
      <c r="B191" s="14" t="s">
        <v>13</v>
      </c>
      <c r="C191" s="15" t="s">
        <v>203</v>
      </c>
      <c r="D191" s="341" t="s">
        <v>382</v>
      </c>
      <c r="E191" s="354">
        <v>156.54</v>
      </c>
      <c r="F191" s="366"/>
    </row>
    <row r="192" spans="1:6" x14ac:dyDescent="0.2">
      <c r="A192" s="13">
        <v>86301101</v>
      </c>
      <c r="B192" s="14" t="s">
        <v>13</v>
      </c>
      <c r="C192" s="15" t="s">
        <v>204</v>
      </c>
      <c r="D192" s="341" t="s">
        <v>382</v>
      </c>
      <c r="E192" s="354">
        <v>185.01</v>
      </c>
      <c r="F192" s="366"/>
    </row>
    <row r="193" spans="1:6" x14ac:dyDescent="0.2">
      <c r="A193" s="13">
        <v>86302100</v>
      </c>
      <c r="B193" s="14" t="s">
        <v>13</v>
      </c>
      <c r="C193" s="15" t="s">
        <v>205</v>
      </c>
      <c r="D193" s="341" t="s">
        <v>382</v>
      </c>
      <c r="E193" s="354">
        <v>156.54</v>
      </c>
      <c r="F193" s="366"/>
    </row>
    <row r="194" spans="1:6" x14ac:dyDescent="0.2">
      <c r="A194" s="13">
        <v>86302101</v>
      </c>
      <c r="B194" s="14" t="s">
        <v>13</v>
      </c>
      <c r="C194" s="15" t="s">
        <v>206</v>
      </c>
      <c r="D194" s="341" t="s">
        <v>382</v>
      </c>
      <c r="E194" s="354">
        <v>185.01</v>
      </c>
      <c r="F194" s="366"/>
    </row>
    <row r="195" spans="1:6" x14ac:dyDescent="0.2">
      <c r="A195" s="13">
        <v>86303100</v>
      </c>
      <c r="B195" s="14" t="s">
        <v>13</v>
      </c>
      <c r="C195" s="15" t="s">
        <v>207</v>
      </c>
      <c r="D195" s="341" t="s">
        <v>382</v>
      </c>
      <c r="E195" s="354">
        <v>156.54</v>
      </c>
      <c r="F195" s="366"/>
    </row>
    <row r="196" spans="1:6" x14ac:dyDescent="0.2">
      <c r="A196" s="13">
        <v>86303101</v>
      </c>
      <c r="B196" s="14" t="s">
        <v>13</v>
      </c>
      <c r="C196" s="15" t="s">
        <v>208</v>
      </c>
      <c r="D196" s="341" t="s">
        <v>382</v>
      </c>
      <c r="E196" s="354">
        <v>185.01</v>
      </c>
      <c r="F196" s="366"/>
    </row>
    <row r="197" spans="1:6" x14ac:dyDescent="0.2">
      <c r="A197" s="13">
        <v>86501070</v>
      </c>
      <c r="B197" s="14" t="s">
        <v>13</v>
      </c>
      <c r="C197" s="15" t="s">
        <v>209</v>
      </c>
      <c r="D197" s="341" t="s">
        <v>382</v>
      </c>
      <c r="E197" s="354">
        <v>480.75</v>
      </c>
      <c r="F197" s="366"/>
    </row>
    <row r="198" spans="1:6" x14ac:dyDescent="0.2">
      <c r="A198" s="13">
        <v>86501090</v>
      </c>
      <c r="B198" s="14" t="s">
        <v>13</v>
      </c>
      <c r="C198" s="15" t="s">
        <v>210</v>
      </c>
      <c r="D198" s="341" t="s">
        <v>382</v>
      </c>
      <c r="E198" s="354">
        <v>480.75</v>
      </c>
      <c r="F198" s="366"/>
    </row>
    <row r="199" spans="1:6" x14ac:dyDescent="0.2">
      <c r="A199" s="13">
        <v>86501120</v>
      </c>
      <c r="B199" s="14" t="s">
        <v>13</v>
      </c>
      <c r="C199" s="15" t="s">
        <v>211</v>
      </c>
      <c r="D199" s="341" t="s">
        <v>382</v>
      </c>
      <c r="E199" s="354">
        <v>480.75</v>
      </c>
      <c r="F199" s="366"/>
    </row>
    <row r="200" spans="1:6" x14ac:dyDescent="0.2">
      <c r="A200" s="13">
        <v>86501160</v>
      </c>
      <c r="B200" s="14" t="s">
        <v>13</v>
      </c>
      <c r="C200" s="15" t="s">
        <v>212</v>
      </c>
      <c r="D200" s="341" t="s">
        <v>382</v>
      </c>
      <c r="E200" s="354">
        <v>808.29</v>
      </c>
      <c r="F200" s="366"/>
    </row>
    <row r="201" spans="1:6" x14ac:dyDescent="0.2">
      <c r="A201" s="13">
        <v>86502070</v>
      </c>
      <c r="B201" s="14" t="s">
        <v>13</v>
      </c>
      <c r="C201" s="15" t="s">
        <v>213</v>
      </c>
      <c r="D201" s="341" t="s">
        <v>382</v>
      </c>
      <c r="E201" s="354">
        <v>480.75</v>
      </c>
      <c r="F201" s="366"/>
    </row>
    <row r="202" spans="1:6" x14ac:dyDescent="0.2">
      <c r="A202" s="13">
        <v>86502090</v>
      </c>
      <c r="B202" s="14" t="s">
        <v>13</v>
      </c>
      <c r="C202" s="15" t="s">
        <v>214</v>
      </c>
      <c r="D202" s="341" t="s">
        <v>382</v>
      </c>
      <c r="E202" s="354">
        <v>480.75</v>
      </c>
      <c r="F202" s="366"/>
    </row>
    <row r="203" spans="1:6" x14ac:dyDescent="0.2">
      <c r="A203" s="13">
        <v>86502120</v>
      </c>
      <c r="B203" s="14" t="s">
        <v>13</v>
      </c>
      <c r="C203" s="15" t="s">
        <v>215</v>
      </c>
      <c r="D203" s="341" t="s">
        <v>382</v>
      </c>
      <c r="E203" s="354">
        <v>480.75</v>
      </c>
      <c r="F203" s="366"/>
    </row>
    <row r="204" spans="1:6" x14ac:dyDescent="0.2">
      <c r="A204" s="13">
        <v>86502160</v>
      </c>
      <c r="B204" s="14" t="s">
        <v>13</v>
      </c>
      <c r="C204" s="15" t="s">
        <v>216</v>
      </c>
      <c r="D204" s="341" t="s">
        <v>382</v>
      </c>
      <c r="E204" s="354">
        <v>808.29</v>
      </c>
      <c r="F204" s="366"/>
    </row>
    <row r="205" spans="1:6" x14ac:dyDescent="0.2">
      <c r="A205" s="13">
        <v>86504070</v>
      </c>
      <c r="B205" s="14" t="s">
        <v>13</v>
      </c>
      <c r="C205" s="15" t="s">
        <v>217</v>
      </c>
      <c r="D205" s="341" t="s">
        <v>382</v>
      </c>
      <c r="E205" s="354">
        <v>590.91999999999996</v>
      </c>
      <c r="F205" s="366"/>
    </row>
    <row r="206" spans="1:6" x14ac:dyDescent="0.2">
      <c r="A206" s="13">
        <v>86504090</v>
      </c>
      <c r="B206" s="14" t="s">
        <v>13</v>
      </c>
      <c r="C206" s="15" t="s">
        <v>218</v>
      </c>
      <c r="D206" s="341" t="s">
        <v>382</v>
      </c>
      <c r="E206" s="354">
        <v>590.91999999999996</v>
      </c>
      <c r="F206" s="366"/>
    </row>
    <row r="207" spans="1:6" x14ac:dyDescent="0.2">
      <c r="A207" s="13">
        <v>86504120</v>
      </c>
      <c r="B207" s="14" t="s">
        <v>13</v>
      </c>
      <c r="C207" s="15" t="s">
        <v>219</v>
      </c>
      <c r="D207" s="341" t="s">
        <v>382</v>
      </c>
      <c r="E207" s="354">
        <v>590.91999999999996</v>
      </c>
      <c r="F207" s="366"/>
    </row>
    <row r="208" spans="1:6" x14ac:dyDescent="0.2">
      <c r="A208" s="13">
        <v>86504160</v>
      </c>
      <c r="B208" s="14" t="s">
        <v>13</v>
      </c>
      <c r="C208" s="15" t="s">
        <v>220</v>
      </c>
      <c r="D208" s="341" t="s">
        <v>382</v>
      </c>
      <c r="E208" s="354">
        <v>956.08</v>
      </c>
      <c r="F208" s="366"/>
    </row>
    <row r="209" spans="1:6" x14ac:dyDescent="0.2">
      <c r="A209" s="13">
        <v>86505070</v>
      </c>
      <c r="B209" s="14" t="s">
        <v>13</v>
      </c>
      <c r="C209" s="15" t="s">
        <v>221</v>
      </c>
      <c r="D209" s="341" t="s">
        <v>382</v>
      </c>
      <c r="E209" s="354">
        <v>480.75</v>
      </c>
      <c r="F209" s="366"/>
    </row>
    <row r="210" spans="1:6" x14ac:dyDescent="0.2">
      <c r="A210" s="13">
        <v>86505090</v>
      </c>
      <c r="B210" s="14" t="s">
        <v>13</v>
      </c>
      <c r="C210" s="15" t="s">
        <v>222</v>
      </c>
      <c r="D210" s="341" t="s">
        <v>382</v>
      </c>
      <c r="E210" s="354">
        <v>480.75</v>
      </c>
      <c r="F210" s="366"/>
    </row>
    <row r="211" spans="1:6" x14ac:dyDescent="0.2">
      <c r="A211" s="13">
        <v>86505120</v>
      </c>
      <c r="B211" s="14" t="s">
        <v>13</v>
      </c>
      <c r="C211" s="15" t="s">
        <v>223</v>
      </c>
      <c r="D211" s="341" t="s">
        <v>382</v>
      </c>
      <c r="E211" s="354">
        <v>480.75</v>
      </c>
      <c r="F211" s="366"/>
    </row>
    <row r="212" spans="1:6" x14ac:dyDescent="0.2">
      <c r="A212" s="13">
        <v>86505160</v>
      </c>
      <c r="B212" s="14" t="s">
        <v>13</v>
      </c>
      <c r="C212" s="15" t="s">
        <v>224</v>
      </c>
      <c r="D212" s="341" t="s">
        <v>382</v>
      </c>
      <c r="E212" s="354">
        <v>808.29</v>
      </c>
      <c r="F212" s="366"/>
    </row>
    <row r="213" spans="1:6" x14ac:dyDescent="0.2">
      <c r="A213" s="13">
        <v>86711401</v>
      </c>
      <c r="B213" s="14" t="s">
        <v>13</v>
      </c>
      <c r="C213" s="15" t="s">
        <v>225</v>
      </c>
      <c r="D213" s="341" t="s">
        <v>382</v>
      </c>
      <c r="E213" s="354">
        <v>201.27</v>
      </c>
      <c r="F213" s="366"/>
    </row>
    <row r="214" spans="1:6" x14ac:dyDescent="0.2">
      <c r="A214" s="13">
        <v>86712401</v>
      </c>
      <c r="B214" s="14" t="s">
        <v>13</v>
      </c>
      <c r="C214" s="15" t="s">
        <v>226</v>
      </c>
      <c r="D214" s="341" t="s">
        <v>382</v>
      </c>
      <c r="E214" s="354">
        <v>201.27</v>
      </c>
      <c r="F214" s="366"/>
    </row>
    <row r="215" spans="1:6" x14ac:dyDescent="0.2">
      <c r="A215" s="13">
        <v>86713401</v>
      </c>
      <c r="B215" s="14" t="s">
        <v>13</v>
      </c>
      <c r="C215" s="15" t="s">
        <v>227</v>
      </c>
      <c r="D215" s="341" t="s">
        <v>382</v>
      </c>
      <c r="E215" s="354">
        <v>201.27</v>
      </c>
      <c r="F215" s="366"/>
    </row>
    <row r="216" spans="1:6" x14ac:dyDescent="0.2">
      <c r="A216" s="13">
        <v>86731900</v>
      </c>
      <c r="B216" s="14" t="s">
        <v>13</v>
      </c>
      <c r="C216" s="15" t="s">
        <v>228</v>
      </c>
      <c r="D216" s="341" t="s">
        <v>382</v>
      </c>
      <c r="E216" s="354">
        <v>44.1</v>
      </c>
      <c r="F216" s="366"/>
    </row>
    <row r="217" spans="1:6" x14ac:dyDescent="0.2">
      <c r="A217" s="13">
        <v>86991900</v>
      </c>
      <c r="B217" s="14" t="s">
        <v>13</v>
      </c>
      <c r="C217" s="15" t="s">
        <v>229</v>
      </c>
      <c r="D217" s="341" t="s">
        <v>382</v>
      </c>
      <c r="E217" s="354">
        <v>251.14</v>
      </c>
      <c r="F217" s="366"/>
    </row>
    <row r="218" spans="1:6" x14ac:dyDescent="0.2">
      <c r="A218" s="13">
        <v>90400025</v>
      </c>
      <c r="B218" s="14" t="s">
        <v>13</v>
      </c>
      <c r="C218" s="15" t="s">
        <v>230</v>
      </c>
      <c r="D218" s="341" t="s">
        <v>382</v>
      </c>
      <c r="E218" s="354">
        <v>48.14</v>
      </c>
      <c r="F218" s="366"/>
    </row>
    <row r="219" spans="1:6" x14ac:dyDescent="0.2">
      <c r="A219" s="13">
        <v>90400035</v>
      </c>
      <c r="B219" s="14" t="s">
        <v>13</v>
      </c>
      <c r="C219" s="15" t="s">
        <v>231</v>
      </c>
      <c r="D219" s="341" t="s">
        <v>382</v>
      </c>
      <c r="E219" s="354">
        <v>70.349999999999994</v>
      </c>
      <c r="F219" s="366"/>
    </row>
    <row r="220" spans="1:6" x14ac:dyDescent="0.2">
      <c r="A220" s="362">
        <v>90410015</v>
      </c>
      <c r="B220" s="14" t="s">
        <v>13</v>
      </c>
      <c r="C220" s="15" t="s">
        <v>232</v>
      </c>
      <c r="D220" s="341" t="s">
        <v>382</v>
      </c>
      <c r="E220" s="354">
        <v>162.44</v>
      </c>
      <c r="F220" s="366"/>
    </row>
    <row r="221" spans="1:6" x14ac:dyDescent="0.2">
      <c r="A221" s="362">
        <v>90410020</v>
      </c>
      <c r="B221" s="14" t="s">
        <v>13</v>
      </c>
      <c r="C221" s="15" t="s">
        <v>233</v>
      </c>
      <c r="D221" s="341" t="s">
        <v>382</v>
      </c>
      <c r="E221" s="354">
        <v>87.07</v>
      </c>
      <c r="F221" s="366"/>
    </row>
    <row r="222" spans="1:6" x14ac:dyDescent="0.2">
      <c r="A222" s="362">
        <v>90410021</v>
      </c>
      <c r="B222" s="14" t="s">
        <v>13</v>
      </c>
      <c r="C222" s="15" t="s">
        <v>234</v>
      </c>
      <c r="D222" s="341" t="s">
        <v>382</v>
      </c>
      <c r="E222" s="354">
        <v>49.13</v>
      </c>
      <c r="F222" s="366"/>
    </row>
    <row r="223" spans="1:6" x14ac:dyDescent="0.2">
      <c r="A223" s="362">
        <v>92212001</v>
      </c>
      <c r="B223" s="14" t="s">
        <v>29</v>
      </c>
      <c r="C223" s="15" t="s">
        <v>235</v>
      </c>
      <c r="D223" s="341" t="s">
        <v>382</v>
      </c>
      <c r="E223" s="354">
        <v>19.989999999999998</v>
      </c>
      <c r="F223" s="366"/>
    </row>
    <row r="224" spans="1:6" x14ac:dyDescent="0.2">
      <c r="A224" s="362">
        <v>92212007</v>
      </c>
      <c r="B224" s="14" t="s">
        <v>15</v>
      </c>
      <c r="C224" s="15" t="s">
        <v>927</v>
      </c>
      <c r="D224" s="341" t="s">
        <v>382</v>
      </c>
      <c r="E224" s="354">
        <v>57.65</v>
      </c>
      <c r="F224" s="366"/>
    </row>
    <row r="225" spans="1:6" x14ac:dyDescent="0.2">
      <c r="A225" s="362">
        <v>96000044</v>
      </c>
      <c r="B225" s="14" t="s">
        <v>7</v>
      </c>
      <c r="C225" s="15" t="s">
        <v>236</v>
      </c>
      <c r="D225" s="341" t="s">
        <v>382</v>
      </c>
      <c r="E225" s="354">
        <v>369.49</v>
      </c>
      <c r="F225" s="366"/>
    </row>
    <row r="226" spans="1:6" x14ac:dyDescent="0.2">
      <c r="A226" s="362">
        <v>99000001</v>
      </c>
      <c r="B226" s="14" t="s">
        <v>13</v>
      </c>
      <c r="C226" s="15" t="s">
        <v>237</v>
      </c>
      <c r="D226" s="341" t="s">
        <v>382</v>
      </c>
      <c r="E226" s="354">
        <v>889.34</v>
      </c>
      <c r="F226" s="366"/>
    </row>
    <row r="227" spans="1:6" x14ac:dyDescent="0.2">
      <c r="A227" s="362">
        <v>5010712332</v>
      </c>
      <c r="B227" s="14" t="s">
        <v>15</v>
      </c>
      <c r="C227" s="15" t="s">
        <v>238</v>
      </c>
      <c r="D227" s="341" t="s">
        <v>439</v>
      </c>
      <c r="E227" s="354">
        <v>5.03</v>
      </c>
      <c r="F227" s="366"/>
    </row>
    <row r="228" spans="1:6" x14ac:dyDescent="0.2">
      <c r="A228" s="368">
        <v>5012010332</v>
      </c>
      <c r="B228" s="14" t="s">
        <v>17</v>
      </c>
      <c r="C228" s="15" t="s">
        <v>934</v>
      </c>
      <c r="D228" s="341" t="s">
        <v>439</v>
      </c>
      <c r="E228" s="354">
        <v>26.32</v>
      </c>
      <c r="F228" s="366"/>
    </row>
    <row r="229" spans="1:6" x14ac:dyDescent="0.2">
      <c r="A229" s="362">
        <v>5012112332</v>
      </c>
      <c r="B229" s="14" t="s">
        <v>15</v>
      </c>
      <c r="C229" s="15" t="s">
        <v>239</v>
      </c>
      <c r="D229" s="341" t="s">
        <v>439</v>
      </c>
      <c r="E229" s="354">
        <v>4.87</v>
      </c>
      <c r="F229" s="366"/>
    </row>
    <row r="230" spans="1:6" x14ac:dyDescent="0.2">
      <c r="A230" s="362">
        <v>5020633332</v>
      </c>
      <c r="B230" s="14" t="s">
        <v>13</v>
      </c>
      <c r="C230" s="15" t="s">
        <v>240</v>
      </c>
      <c r="D230" s="341" t="s">
        <v>382</v>
      </c>
      <c r="E230" s="354">
        <v>16.18</v>
      </c>
      <c r="F230" s="366"/>
    </row>
    <row r="231" spans="1:6" x14ac:dyDescent="0.2">
      <c r="A231" s="362">
        <v>5026931332</v>
      </c>
      <c r="B231" s="14" t="s">
        <v>13</v>
      </c>
      <c r="C231" s="15" t="s">
        <v>241</v>
      </c>
      <c r="D231" s="341" t="s">
        <v>382</v>
      </c>
      <c r="E231" s="354">
        <v>87.07</v>
      </c>
      <c r="F231" s="366"/>
    </row>
    <row r="232" spans="1:6" x14ac:dyDescent="0.2">
      <c r="A232" s="362">
        <v>5027031332</v>
      </c>
      <c r="B232" s="14" t="s">
        <v>13</v>
      </c>
      <c r="C232" s="15" t="s">
        <v>242</v>
      </c>
      <c r="D232" s="341" t="s">
        <v>382</v>
      </c>
      <c r="E232" s="354">
        <v>62.64</v>
      </c>
      <c r="F232" s="366"/>
    </row>
    <row r="233" spans="1:6" x14ac:dyDescent="0.2">
      <c r="A233" s="362">
        <v>5043933332</v>
      </c>
      <c r="B233" s="14" t="s">
        <v>13</v>
      </c>
      <c r="C233" s="15" t="s">
        <v>243</v>
      </c>
      <c r="D233" s="341" t="s">
        <v>382</v>
      </c>
      <c r="E233" s="354">
        <v>16.18</v>
      </c>
      <c r="F233" s="366"/>
    </row>
    <row r="234" spans="1:6" x14ac:dyDescent="0.2">
      <c r="A234" s="362">
        <v>5045331332</v>
      </c>
      <c r="B234" s="14" t="s">
        <v>13</v>
      </c>
      <c r="C234" s="15" t="s">
        <v>923</v>
      </c>
      <c r="D234" s="341" t="s">
        <v>382</v>
      </c>
      <c r="E234" s="354">
        <v>39.33</v>
      </c>
      <c r="F234" s="366"/>
    </row>
    <row r="235" spans="1:6" x14ac:dyDescent="0.2">
      <c r="A235" s="13">
        <v>5054531332</v>
      </c>
      <c r="B235" s="14" t="s">
        <v>13</v>
      </c>
      <c r="C235" s="15" t="s">
        <v>244</v>
      </c>
      <c r="D235" s="341" t="s">
        <v>382</v>
      </c>
      <c r="E235" s="354">
        <v>51.13</v>
      </c>
      <c r="F235" s="366"/>
    </row>
    <row r="236" spans="1:6" x14ac:dyDescent="0.2">
      <c r="A236" s="13">
        <v>5054631332</v>
      </c>
      <c r="B236" s="14" t="s">
        <v>13</v>
      </c>
      <c r="C236" s="15" t="s">
        <v>245</v>
      </c>
      <c r="D236" s="341" t="s">
        <v>382</v>
      </c>
      <c r="E236" s="354">
        <v>51.13</v>
      </c>
      <c r="F236" s="366"/>
    </row>
    <row r="237" spans="1:6" x14ac:dyDescent="0.2">
      <c r="A237" s="13">
        <v>5054731332</v>
      </c>
      <c r="B237" s="14" t="s">
        <v>13</v>
      </c>
      <c r="C237" s="15" t="s">
        <v>246</v>
      </c>
      <c r="D237" s="341" t="s">
        <v>382</v>
      </c>
      <c r="E237" s="354">
        <v>85.3</v>
      </c>
      <c r="F237" s="366"/>
    </row>
    <row r="238" spans="1:6" x14ac:dyDescent="0.2">
      <c r="A238" s="13">
        <v>5054831332</v>
      </c>
      <c r="B238" s="14" t="s">
        <v>13</v>
      </c>
      <c r="C238" s="15" t="s">
        <v>247</v>
      </c>
      <c r="D238" s="341" t="s">
        <v>382</v>
      </c>
      <c r="E238" s="354">
        <v>63.65</v>
      </c>
      <c r="F238" s="366"/>
    </row>
    <row r="239" spans="1:6" x14ac:dyDescent="0.2">
      <c r="A239" s="13">
        <v>5054931332</v>
      </c>
      <c r="B239" s="14" t="s">
        <v>13</v>
      </c>
      <c r="C239" s="15" t="s">
        <v>248</v>
      </c>
      <c r="D239" s="341" t="s">
        <v>382</v>
      </c>
      <c r="E239" s="354">
        <v>79.349999999999994</v>
      </c>
      <c r="F239" s="366"/>
    </row>
    <row r="240" spans="1:6" x14ac:dyDescent="0.2">
      <c r="A240" s="13">
        <v>5063431332</v>
      </c>
      <c r="B240" s="14" t="s">
        <v>13</v>
      </c>
      <c r="C240" s="15" t="s">
        <v>249</v>
      </c>
      <c r="D240" s="341" t="s">
        <v>382</v>
      </c>
      <c r="E240" s="354">
        <v>153.05000000000001</v>
      </c>
      <c r="F240" s="366"/>
    </row>
    <row r="241" spans="1:6" x14ac:dyDescent="0.2">
      <c r="A241" s="13">
        <v>5076831332</v>
      </c>
      <c r="B241" s="14" t="s">
        <v>13</v>
      </c>
      <c r="C241" s="15" t="s">
        <v>913</v>
      </c>
      <c r="D241" s="341" t="s">
        <v>382</v>
      </c>
      <c r="E241" s="354">
        <v>103.82</v>
      </c>
      <c r="F241" s="366"/>
    </row>
    <row r="242" spans="1:6" x14ac:dyDescent="0.2">
      <c r="A242" s="13">
        <v>5079331332</v>
      </c>
      <c r="B242" s="14" t="s">
        <v>13</v>
      </c>
      <c r="C242" s="15" t="s">
        <v>250</v>
      </c>
      <c r="D242" s="341" t="s">
        <v>382</v>
      </c>
      <c r="E242" s="354">
        <v>168.36</v>
      </c>
      <c r="F242" s="366"/>
    </row>
    <row r="243" spans="1:6" x14ac:dyDescent="0.2">
      <c r="A243" s="362">
        <v>5080231332</v>
      </c>
      <c r="B243" s="14" t="s">
        <v>13</v>
      </c>
      <c r="C243" s="15" t="s">
        <v>251</v>
      </c>
      <c r="D243" s="341" t="s">
        <v>382</v>
      </c>
      <c r="E243" s="354">
        <v>88.6</v>
      </c>
      <c r="F243" s="366"/>
    </row>
    <row r="244" spans="1:6" x14ac:dyDescent="0.2">
      <c r="A244" s="362">
        <v>5080531332</v>
      </c>
      <c r="B244" s="14" t="s">
        <v>13</v>
      </c>
      <c r="C244" s="15" t="s">
        <v>252</v>
      </c>
      <c r="D244" s="341" t="s">
        <v>382</v>
      </c>
      <c r="E244" s="354">
        <v>22.1</v>
      </c>
      <c r="F244" s="366"/>
    </row>
    <row r="245" spans="1:6" x14ac:dyDescent="0.2">
      <c r="A245" s="362">
        <v>5094331332</v>
      </c>
      <c r="B245" s="14" t="s">
        <v>13</v>
      </c>
      <c r="C245" s="15" t="s">
        <v>253</v>
      </c>
      <c r="D245" s="341" t="s">
        <v>382</v>
      </c>
      <c r="E245" s="354">
        <v>61.66</v>
      </c>
      <c r="F245" s="366"/>
    </row>
    <row r="246" spans="1:6" x14ac:dyDescent="0.2">
      <c r="A246" s="362">
        <v>5094431332</v>
      </c>
      <c r="B246" s="14" t="s">
        <v>13</v>
      </c>
      <c r="C246" s="15" t="s">
        <v>254</v>
      </c>
      <c r="D246" s="341" t="s">
        <v>382</v>
      </c>
      <c r="E246" s="354">
        <v>61.66</v>
      </c>
      <c r="F246" s="366"/>
    </row>
    <row r="247" spans="1:6" x14ac:dyDescent="0.2">
      <c r="A247" s="362">
        <v>5094531332</v>
      </c>
      <c r="B247" s="14" t="s">
        <v>13</v>
      </c>
      <c r="C247" s="15" t="s">
        <v>255</v>
      </c>
      <c r="D247" s="341" t="s">
        <v>382</v>
      </c>
      <c r="E247" s="354">
        <v>907.45</v>
      </c>
      <c r="F247" s="366"/>
    </row>
    <row r="248" spans="1:6" x14ac:dyDescent="0.2">
      <c r="A248" s="362">
        <v>5095231332</v>
      </c>
      <c r="B248" s="14" t="s">
        <v>13</v>
      </c>
      <c r="C248" s="15" t="s">
        <v>256</v>
      </c>
      <c r="D248" s="341" t="s">
        <v>382</v>
      </c>
      <c r="E248" s="354">
        <v>61.43</v>
      </c>
      <c r="F248" s="366"/>
    </row>
    <row r="249" spans="1:6" x14ac:dyDescent="0.2">
      <c r="A249" s="13">
        <v>5095331332</v>
      </c>
      <c r="B249" s="14" t="s">
        <v>13</v>
      </c>
      <c r="C249" s="15" t="s">
        <v>257</v>
      </c>
      <c r="D249" s="341" t="s">
        <v>382</v>
      </c>
      <c r="E249" s="354">
        <v>33.07</v>
      </c>
      <c r="F249" s="366"/>
    </row>
    <row r="250" spans="1:6" x14ac:dyDescent="0.2">
      <c r="A250" s="13">
        <v>5095431332</v>
      </c>
      <c r="B250" s="14" t="s">
        <v>13</v>
      </c>
      <c r="C250" s="15" t="s">
        <v>258</v>
      </c>
      <c r="D250" s="341" t="s">
        <v>382</v>
      </c>
      <c r="E250" s="354">
        <v>33.07</v>
      </c>
      <c r="F250" s="366"/>
    </row>
    <row r="251" spans="1:6" x14ac:dyDescent="0.2">
      <c r="A251" s="13">
        <v>5095531332</v>
      </c>
      <c r="B251" s="14" t="s">
        <v>13</v>
      </c>
      <c r="C251" s="15" t="s">
        <v>259</v>
      </c>
      <c r="D251" s="341" t="s">
        <v>382</v>
      </c>
      <c r="E251" s="354">
        <v>42.52</v>
      </c>
      <c r="F251" s="366"/>
    </row>
    <row r="252" spans="1:6" x14ac:dyDescent="0.2">
      <c r="A252" s="13">
        <v>5101933332</v>
      </c>
      <c r="B252" s="14" t="s">
        <v>13</v>
      </c>
      <c r="C252" s="15" t="s">
        <v>924</v>
      </c>
      <c r="D252" s="341" t="s">
        <v>382</v>
      </c>
      <c r="E252" s="354">
        <v>51.98</v>
      </c>
      <c r="F252" s="366"/>
    </row>
    <row r="253" spans="1:6" x14ac:dyDescent="0.2">
      <c r="A253" s="362">
        <v>5111631332</v>
      </c>
      <c r="B253" s="14" t="s">
        <v>13</v>
      </c>
      <c r="C253" s="15" t="s">
        <v>260</v>
      </c>
      <c r="D253" s="341" t="s">
        <v>382</v>
      </c>
      <c r="E253" s="354">
        <v>232.1</v>
      </c>
      <c r="F253" s="366"/>
    </row>
    <row r="254" spans="1:6" x14ac:dyDescent="0.2">
      <c r="A254" s="13">
        <v>5119633332</v>
      </c>
      <c r="B254" s="14" t="s">
        <v>13</v>
      </c>
      <c r="C254" s="15" t="s">
        <v>261</v>
      </c>
      <c r="D254" s="341" t="s">
        <v>382</v>
      </c>
      <c r="E254" s="354">
        <v>70.62</v>
      </c>
      <c r="F254" s="366"/>
    </row>
    <row r="255" spans="1:6" x14ac:dyDescent="0.2">
      <c r="A255" s="13">
        <v>5132833332</v>
      </c>
      <c r="B255" s="14" t="s">
        <v>13</v>
      </c>
      <c r="C255" s="15" t="s">
        <v>262</v>
      </c>
      <c r="D255" s="341" t="s">
        <v>382</v>
      </c>
      <c r="E255" s="354">
        <v>16.18</v>
      </c>
      <c r="F255" s="366"/>
    </row>
    <row r="256" spans="1:6" x14ac:dyDescent="0.2">
      <c r="A256" s="13">
        <v>5133333332</v>
      </c>
      <c r="B256" s="14" t="s">
        <v>13</v>
      </c>
      <c r="C256" s="15" t="s">
        <v>263</v>
      </c>
      <c r="D256" s="341" t="s">
        <v>382</v>
      </c>
      <c r="E256" s="354">
        <v>21.26</v>
      </c>
      <c r="F256" s="366"/>
    </row>
    <row r="257" spans="1:6" x14ac:dyDescent="0.2">
      <c r="A257" s="13">
        <v>5140533332</v>
      </c>
      <c r="B257" s="14" t="s">
        <v>13</v>
      </c>
      <c r="C257" s="15" t="s">
        <v>264</v>
      </c>
      <c r="D257" s="341" t="s">
        <v>382</v>
      </c>
      <c r="E257" s="354">
        <v>42.52</v>
      </c>
      <c r="F257" s="366"/>
    </row>
    <row r="258" spans="1:6" x14ac:dyDescent="0.2">
      <c r="A258" s="13">
        <v>5156933332</v>
      </c>
      <c r="B258" s="14" t="s">
        <v>13</v>
      </c>
      <c r="C258" s="15" t="s">
        <v>265</v>
      </c>
      <c r="D258" s="341" t="s">
        <v>382</v>
      </c>
      <c r="E258" s="354">
        <v>16.18</v>
      </c>
      <c r="F258" s="366"/>
    </row>
    <row r="259" spans="1:6" x14ac:dyDescent="0.2">
      <c r="A259" s="13">
        <v>5157033332</v>
      </c>
      <c r="B259" s="14" t="s">
        <v>13</v>
      </c>
      <c r="C259" s="15" t="s">
        <v>266</v>
      </c>
      <c r="D259" s="341" t="s">
        <v>382</v>
      </c>
      <c r="E259" s="354">
        <v>16.18</v>
      </c>
      <c r="F259" s="366"/>
    </row>
    <row r="260" spans="1:6" x14ac:dyDescent="0.2">
      <c r="A260" s="13">
        <v>5157133332</v>
      </c>
      <c r="B260" s="14" t="s">
        <v>13</v>
      </c>
      <c r="C260" s="15" t="s">
        <v>267</v>
      </c>
      <c r="D260" s="341" t="s">
        <v>382</v>
      </c>
      <c r="E260" s="354">
        <v>16.18</v>
      </c>
      <c r="F260" s="366"/>
    </row>
    <row r="261" spans="1:6" x14ac:dyDescent="0.2">
      <c r="A261" s="13">
        <v>5157233332</v>
      </c>
      <c r="B261" s="14" t="s">
        <v>13</v>
      </c>
      <c r="C261" s="15" t="s">
        <v>268</v>
      </c>
      <c r="D261" s="341" t="s">
        <v>382</v>
      </c>
      <c r="E261" s="354">
        <v>16.18</v>
      </c>
      <c r="F261" s="366"/>
    </row>
    <row r="262" spans="1:6" x14ac:dyDescent="0.2">
      <c r="A262" s="13">
        <v>5157333332</v>
      </c>
      <c r="B262" s="14" t="s">
        <v>13</v>
      </c>
      <c r="C262" s="15" t="s">
        <v>269</v>
      </c>
      <c r="D262" s="341" t="s">
        <v>382</v>
      </c>
      <c r="E262" s="354">
        <v>16.18</v>
      </c>
      <c r="F262" s="366"/>
    </row>
    <row r="263" spans="1:6" x14ac:dyDescent="0.2">
      <c r="A263" s="13">
        <v>5157433332</v>
      </c>
      <c r="B263" s="14" t="s">
        <v>13</v>
      </c>
      <c r="C263" s="15" t="s">
        <v>270</v>
      </c>
      <c r="D263" s="341" t="s">
        <v>382</v>
      </c>
      <c r="E263" s="354">
        <v>16.18</v>
      </c>
      <c r="F263" s="366"/>
    </row>
    <row r="264" spans="1:6" x14ac:dyDescent="0.2">
      <c r="A264" s="13">
        <v>5157533332</v>
      </c>
      <c r="B264" s="14" t="s">
        <v>13</v>
      </c>
      <c r="C264" s="15" t="s">
        <v>271</v>
      </c>
      <c r="D264" s="341" t="s">
        <v>382</v>
      </c>
      <c r="E264" s="354">
        <v>16.18</v>
      </c>
      <c r="F264" s="366"/>
    </row>
    <row r="265" spans="1:6" x14ac:dyDescent="0.2">
      <c r="A265" s="13">
        <v>5157633332</v>
      </c>
      <c r="B265" s="14" t="s">
        <v>13</v>
      </c>
      <c r="C265" s="15" t="s">
        <v>272</v>
      </c>
      <c r="D265" s="341" t="s">
        <v>382</v>
      </c>
      <c r="E265" s="354">
        <v>16.18</v>
      </c>
      <c r="F265" s="366"/>
    </row>
    <row r="266" spans="1:6" x14ac:dyDescent="0.2">
      <c r="A266" s="13">
        <v>5157733332</v>
      </c>
      <c r="B266" s="14" t="s">
        <v>13</v>
      </c>
      <c r="C266" s="15" t="s">
        <v>273</v>
      </c>
      <c r="D266" s="341" t="s">
        <v>382</v>
      </c>
      <c r="E266" s="354">
        <v>10.92</v>
      </c>
      <c r="F266" s="366"/>
    </row>
    <row r="267" spans="1:6" x14ac:dyDescent="0.2">
      <c r="A267" s="13">
        <v>5157833332</v>
      </c>
      <c r="B267" s="14" t="s">
        <v>13</v>
      </c>
      <c r="C267" s="15" t="s">
        <v>274</v>
      </c>
      <c r="D267" s="341" t="s">
        <v>382</v>
      </c>
      <c r="E267" s="354">
        <v>18.28</v>
      </c>
      <c r="F267" s="366"/>
    </row>
    <row r="268" spans="1:6" x14ac:dyDescent="0.2">
      <c r="A268" s="13">
        <v>5158533332</v>
      </c>
      <c r="B268" s="14" t="s">
        <v>13</v>
      </c>
      <c r="C268" s="15" t="s">
        <v>275</v>
      </c>
      <c r="D268" s="341" t="s">
        <v>382</v>
      </c>
      <c r="E268" s="354">
        <v>25.73</v>
      </c>
      <c r="F268" s="366"/>
    </row>
    <row r="269" spans="1:6" x14ac:dyDescent="0.2">
      <c r="A269" s="13">
        <v>5158633332</v>
      </c>
      <c r="B269" s="14" t="s">
        <v>13</v>
      </c>
      <c r="C269" s="15" t="s">
        <v>276</v>
      </c>
      <c r="D269" s="341" t="s">
        <v>382</v>
      </c>
      <c r="E269" s="354">
        <v>21.77</v>
      </c>
      <c r="F269" s="366"/>
    </row>
    <row r="270" spans="1:6" x14ac:dyDescent="0.2">
      <c r="A270" s="13">
        <v>16521701150</v>
      </c>
      <c r="B270" s="14" t="s">
        <v>13</v>
      </c>
      <c r="C270" s="15" t="s">
        <v>277</v>
      </c>
      <c r="D270" s="341" t="s">
        <v>382</v>
      </c>
      <c r="E270" s="354">
        <v>207.97</v>
      </c>
      <c r="F270" s="366"/>
    </row>
    <row r="271" spans="1:6" x14ac:dyDescent="0.2">
      <c r="A271" s="13">
        <v>16521706150</v>
      </c>
      <c r="B271" s="14" t="s">
        <v>13</v>
      </c>
      <c r="C271" s="15" t="s">
        <v>278</v>
      </c>
      <c r="D271" s="341" t="s">
        <v>382</v>
      </c>
      <c r="E271" s="354">
        <v>242.43</v>
      </c>
      <c r="F271" s="366"/>
    </row>
    <row r="272" spans="1:6" x14ac:dyDescent="0.2">
      <c r="A272" s="362">
        <v>16521711150</v>
      </c>
      <c r="B272" s="14" t="s">
        <v>13</v>
      </c>
      <c r="C272" s="15" t="s">
        <v>279</v>
      </c>
      <c r="D272" s="341" t="s">
        <v>382</v>
      </c>
      <c r="E272" s="354">
        <v>462.46</v>
      </c>
      <c r="F272" s="366"/>
    </row>
    <row r="273" spans="1:6" x14ac:dyDescent="0.2">
      <c r="A273" s="362">
        <v>16521716150</v>
      </c>
      <c r="B273" s="14" t="s">
        <v>13</v>
      </c>
      <c r="C273" s="15" t="s">
        <v>280</v>
      </c>
      <c r="D273" s="341" t="s">
        <v>382</v>
      </c>
      <c r="E273" s="354">
        <v>462.46</v>
      </c>
      <c r="F273" s="366"/>
    </row>
    <row r="274" spans="1:6" x14ac:dyDescent="0.2">
      <c r="A274" s="362">
        <v>16521726150</v>
      </c>
      <c r="B274" s="14" t="s">
        <v>13</v>
      </c>
      <c r="C274" s="15" t="s">
        <v>281</v>
      </c>
      <c r="D274" s="341" t="s">
        <v>382</v>
      </c>
      <c r="E274" s="354">
        <v>207.97</v>
      </c>
      <c r="F274" s="366"/>
    </row>
    <row r="275" spans="1:6" x14ac:dyDescent="0.2">
      <c r="A275" s="362">
        <v>16521728150</v>
      </c>
      <c r="B275" s="14" t="s">
        <v>13</v>
      </c>
      <c r="C275" s="15" t="s">
        <v>282</v>
      </c>
      <c r="D275" s="341" t="s">
        <v>382</v>
      </c>
      <c r="E275" s="354">
        <v>462.46</v>
      </c>
      <c r="F275" s="366"/>
    </row>
    <row r="276" spans="1:6" x14ac:dyDescent="0.2">
      <c r="A276" s="362">
        <v>16556801150</v>
      </c>
      <c r="B276" s="14" t="s">
        <v>13</v>
      </c>
      <c r="C276" s="15" t="s">
        <v>283</v>
      </c>
      <c r="D276" s="341" t="s">
        <v>382</v>
      </c>
      <c r="E276" s="354">
        <v>240.7</v>
      </c>
      <c r="F276" s="366"/>
    </row>
    <row r="277" spans="1:6" x14ac:dyDescent="0.2">
      <c r="A277" s="362">
        <v>16556901150</v>
      </c>
      <c r="B277" s="14" t="s">
        <v>13</v>
      </c>
      <c r="C277" s="15" t="s">
        <v>284</v>
      </c>
      <c r="D277" s="341" t="s">
        <v>382</v>
      </c>
      <c r="E277" s="354">
        <v>155.34</v>
      </c>
      <c r="F277" s="366"/>
    </row>
    <row r="278" spans="1:6" x14ac:dyDescent="0.2">
      <c r="A278" s="362">
        <v>16557001150</v>
      </c>
      <c r="B278" s="14" t="s">
        <v>13</v>
      </c>
      <c r="C278" s="15" t="s">
        <v>285</v>
      </c>
      <c r="D278" s="341" t="s">
        <v>382</v>
      </c>
      <c r="E278" s="354">
        <v>162.43</v>
      </c>
      <c r="F278" s="366"/>
    </row>
    <row r="279" spans="1:6" x14ac:dyDescent="0.2">
      <c r="A279" s="362">
        <v>16577201150</v>
      </c>
      <c r="B279" s="14" t="s">
        <v>13</v>
      </c>
      <c r="C279" s="15" t="s">
        <v>286</v>
      </c>
      <c r="D279" s="341" t="s">
        <v>382</v>
      </c>
      <c r="E279" s="354">
        <v>294.58999999999997</v>
      </c>
      <c r="F279" s="366"/>
    </row>
    <row r="280" spans="1:6" x14ac:dyDescent="0.2">
      <c r="A280" s="362">
        <v>16577301150</v>
      </c>
      <c r="B280" s="14" t="s">
        <v>13</v>
      </c>
      <c r="C280" s="15" t="s">
        <v>287</v>
      </c>
      <c r="D280" s="341" t="s">
        <v>382</v>
      </c>
      <c r="E280" s="354">
        <v>162.43</v>
      </c>
      <c r="F280" s="366"/>
    </row>
    <row r="281" spans="1:6" x14ac:dyDescent="0.2">
      <c r="A281" s="362">
        <v>16605501150</v>
      </c>
      <c r="B281" s="14" t="s">
        <v>13</v>
      </c>
      <c r="C281" s="15" t="s">
        <v>288</v>
      </c>
      <c r="D281" s="341" t="s">
        <v>382</v>
      </c>
      <c r="E281" s="354">
        <v>115.3</v>
      </c>
      <c r="F281" s="366"/>
    </row>
    <row r="282" spans="1:6" x14ac:dyDescent="0.2">
      <c r="A282" s="362">
        <v>16610601175</v>
      </c>
      <c r="B282" s="14" t="s">
        <v>29</v>
      </c>
      <c r="C282" s="15" t="s">
        <v>289</v>
      </c>
      <c r="D282" s="341" t="s">
        <v>382</v>
      </c>
      <c r="E282" s="354">
        <v>10.75</v>
      </c>
      <c r="F282" s="366"/>
    </row>
    <row r="283" spans="1:6" x14ac:dyDescent="0.2">
      <c r="A283" s="362">
        <v>18018409150</v>
      </c>
      <c r="B283" s="14" t="s">
        <v>17</v>
      </c>
      <c r="C283" s="15" t="s">
        <v>929</v>
      </c>
      <c r="D283" s="341" t="s">
        <v>382</v>
      </c>
      <c r="E283" s="354">
        <v>284.36</v>
      </c>
      <c r="F283" s="366"/>
    </row>
    <row r="284" spans="1:6" x14ac:dyDescent="0.2">
      <c r="A284" s="362">
        <v>18018801120</v>
      </c>
      <c r="B284" s="14" t="s">
        <v>11</v>
      </c>
      <c r="C284" s="15" t="s">
        <v>659</v>
      </c>
      <c r="D284" s="341" t="s">
        <v>382</v>
      </c>
      <c r="E284" s="354">
        <v>7.92</v>
      </c>
      <c r="F284" s="366"/>
    </row>
    <row r="285" spans="1:6" x14ac:dyDescent="0.2">
      <c r="A285" s="362">
        <v>18023401150</v>
      </c>
      <c r="B285" s="14" t="s">
        <v>7</v>
      </c>
      <c r="C285" s="15" t="s">
        <v>290</v>
      </c>
      <c r="D285" s="341" t="s">
        <v>439</v>
      </c>
      <c r="E285" s="354">
        <v>10.99</v>
      </c>
      <c r="F285" s="366"/>
    </row>
    <row r="286" spans="1:6" x14ac:dyDescent="0.2">
      <c r="A286" s="368">
        <v>18405711150</v>
      </c>
      <c r="B286" s="14" t="s">
        <v>17</v>
      </c>
      <c r="C286" s="15" t="s">
        <v>935</v>
      </c>
      <c r="D286" s="341" t="s">
        <v>382</v>
      </c>
      <c r="E286" s="354">
        <v>625.46</v>
      </c>
      <c r="F286" s="366"/>
    </row>
    <row r="287" spans="1:6" x14ac:dyDescent="0.2">
      <c r="A287" s="362">
        <v>18409101120</v>
      </c>
      <c r="B287" s="14" t="s">
        <v>7</v>
      </c>
      <c r="C287" s="15" t="s">
        <v>291</v>
      </c>
      <c r="D287" s="341" t="s">
        <v>439</v>
      </c>
      <c r="E287" s="354">
        <v>5.36</v>
      </c>
      <c r="F287" s="366"/>
    </row>
    <row r="288" spans="1:6" x14ac:dyDescent="0.2">
      <c r="A288" s="368">
        <v>18416009150</v>
      </c>
      <c r="B288" s="14" t="s">
        <v>17</v>
      </c>
      <c r="C288" s="15" t="s">
        <v>936</v>
      </c>
      <c r="D288" s="341" t="s">
        <v>382</v>
      </c>
      <c r="E288" s="354">
        <v>71.3</v>
      </c>
      <c r="F288" s="366"/>
    </row>
    <row r="289" spans="1:6" x14ac:dyDescent="0.2">
      <c r="A289" s="362">
        <v>19135401150</v>
      </c>
      <c r="B289" s="14" t="s">
        <v>13</v>
      </c>
      <c r="C289" s="15" t="s">
        <v>292</v>
      </c>
      <c r="D289" s="341" t="s">
        <v>382</v>
      </c>
      <c r="E289" s="354">
        <v>77.680000000000007</v>
      </c>
      <c r="F289" s="366"/>
    </row>
    <row r="290" spans="1:6" x14ac:dyDescent="0.2">
      <c r="A290" s="362">
        <v>19135403150</v>
      </c>
      <c r="B290" s="14" t="s">
        <v>13</v>
      </c>
      <c r="C290" s="15" t="s">
        <v>293</v>
      </c>
      <c r="D290" s="341" t="s">
        <v>382</v>
      </c>
      <c r="E290" s="354">
        <v>66.400000000000006</v>
      </c>
      <c r="F290" s="366"/>
    </row>
    <row r="291" spans="1:6" x14ac:dyDescent="0.2">
      <c r="A291" s="362">
        <v>19135404150</v>
      </c>
      <c r="B291" s="14" t="s">
        <v>13</v>
      </c>
      <c r="C291" s="15" t="s">
        <v>294</v>
      </c>
      <c r="D291" s="341" t="s">
        <v>382</v>
      </c>
      <c r="E291" s="354">
        <v>74.42</v>
      </c>
      <c r="F291" s="366"/>
    </row>
    <row r="292" spans="1:6" x14ac:dyDescent="0.2">
      <c r="A292" s="362">
        <v>19135601150</v>
      </c>
      <c r="B292" s="14" t="s">
        <v>13</v>
      </c>
      <c r="C292" s="15" t="s">
        <v>295</v>
      </c>
      <c r="D292" s="341" t="s">
        <v>382</v>
      </c>
      <c r="E292" s="354">
        <v>59.06</v>
      </c>
      <c r="F292" s="366"/>
    </row>
    <row r="293" spans="1:6" x14ac:dyDescent="0.2">
      <c r="A293" s="362">
        <v>19135602150</v>
      </c>
      <c r="B293" s="14" t="s">
        <v>13</v>
      </c>
      <c r="C293" s="15" t="s">
        <v>296</v>
      </c>
      <c r="D293" s="341" t="s">
        <v>382</v>
      </c>
      <c r="E293" s="354">
        <v>77.680000000000007</v>
      </c>
      <c r="F293" s="366"/>
    </row>
    <row r="294" spans="1:6" x14ac:dyDescent="0.2">
      <c r="A294" s="362">
        <v>19135603150</v>
      </c>
      <c r="B294" s="14" t="s">
        <v>13</v>
      </c>
      <c r="C294" s="15" t="s">
        <v>297</v>
      </c>
      <c r="D294" s="341" t="s">
        <v>382</v>
      </c>
      <c r="E294" s="354">
        <v>234.71</v>
      </c>
      <c r="F294" s="366"/>
    </row>
    <row r="295" spans="1:6" x14ac:dyDescent="0.2">
      <c r="A295" s="362">
        <v>19135604150</v>
      </c>
      <c r="B295" s="14" t="s">
        <v>13</v>
      </c>
      <c r="C295" s="15" t="s">
        <v>298</v>
      </c>
      <c r="D295" s="341" t="s">
        <v>382</v>
      </c>
      <c r="E295" s="354">
        <v>74.42</v>
      </c>
      <c r="F295" s="366"/>
    </row>
    <row r="296" spans="1:6" x14ac:dyDescent="0.2">
      <c r="A296" s="362">
        <v>19138903150</v>
      </c>
      <c r="B296" s="14" t="s">
        <v>13</v>
      </c>
      <c r="C296" s="15" t="s">
        <v>891</v>
      </c>
      <c r="D296" s="341" t="s">
        <v>382</v>
      </c>
      <c r="E296" s="354">
        <v>136.26</v>
      </c>
      <c r="F296" s="366"/>
    </row>
    <row r="297" spans="1:6" x14ac:dyDescent="0.2">
      <c r="A297" s="362">
        <v>19141801170</v>
      </c>
      <c r="B297" s="14" t="s">
        <v>13</v>
      </c>
      <c r="C297" s="15" t="s">
        <v>299</v>
      </c>
      <c r="D297" s="341" t="s">
        <v>382</v>
      </c>
      <c r="E297" s="354">
        <v>215</v>
      </c>
      <c r="F297" s="366"/>
    </row>
    <row r="298" spans="1:6" x14ac:dyDescent="0.2">
      <c r="A298" s="362">
        <v>19142001170</v>
      </c>
      <c r="B298" s="14" t="s">
        <v>15</v>
      </c>
      <c r="C298" s="15" t="s">
        <v>300</v>
      </c>
      <c r="D298" s="341" t="s">
        <v>382</v>
      </c>
      <c r="E298" s="354">
        <v>274.12</v>
      </c>
      <c r="F298" s="366"/>
    </row>
    <row r="299" spans="1:6" x14ac:dyDescent="0.2">
      <c r="A299" s="362">
        <v>19142201170</v>
      </c>
      <c r="B299" s="14" t="s">
        <v>13</v>
      </c>
      <c r="C299" s="15" t="s">
        <v>301</v>
      </c>
      <c r="D299" s="341" t="s">
        <v>382</v>
      </c>
      <c r="E299" s="354">
        <v>57.18</v>
      </c>
      <c r="F299" s="366"/>
    </row>
    <row r="300" spans="1:6" x14ac:dyDescent="0.2">
      <c r="A300" s="362">
        <v>19144601175</v>
      </c>
      <c r="B300" s="14" t="s">
        <v>13</v>
      </c>
      <c r="C300" s="15" t="s">
        <v>302</v>
      </c>
      <c r="D300" s="341" t="s">
        <v>382</v>
      </c>
      <c r="E300" s="354">
        <v>43.77</v>
      </c>
      <c r="F300" s="366"/>
    </row>
    <row r="301" spans="1:6" x14ac:dyDescent="0.2">
      <c r="A301" s="362">
        <v>19144701170</v>
      </c>
      <c r="B301" s="14" t="s">
        <v>13</v>
      </c>
      <c r="C301" s="15" t="s">
        <v>303</v>
      </c>
      <c r="D301" s="341" t="s">
        <v>382</v>
      </c>
      <c r="E301" s="354">
        <v>31.7</v>
      </c>
      <c r="F301" s="366"/>
    </row>
    <row r="302" spans="1:6" x14ac:dyDescent="0.2">
      <c r="A302" s="362">
        <v>25505001120</v>
      </c>
      <c r="B302" s="14" t="s">
        <v>7</v>
      </c>
      <c r="C302" s="15" t="s">
        <v>304</v>
      </c>
      <c r="D302" s="341" t="s">
        <v>382</v>
      </c>
      <c r="E302" s="354">
        <v>165.48</v>
      </c>
      <c r="F302" s="366"/>
    </row>
    <row r="303" spans="1:6" x14ac:dyDescent="0.2">
      <c r="A303" s="362">
        <v>25505002120</v>
      </c>
      <c r="B303" s="14" t="s">
        <v>7</v>
      </c>
      <c r="C303" s="15" t="s">
        <v>305</v>
      </c>
      <c r="D303" s="341" t="s">
        <v>382</v>
      </c>
      <c r="E303" s="354">
        <v>110.39</v>
      </c>
      <c r="F303" s="366"/>
    </row>
    <row r="304" spans="1:6" x14ac:dyDescent="0.2">
      <c r="A304" s="362">
        <v>25505101120</v>
      </c>
      <c r="B304" s="14" t="s">
        <v>11</v>
      </c>
      <c r="C304" s="15" t="s">
        <v>306</v>
      </c>
      <c r="D304" s="341" t="s">
        <v>382</v>
      </c>
      <c r="E304" s="354">
        <v>85.07</v>
      </c>
      <c r="F304" s="366"/>
    </row>
    <row r="305" spans="1:6" x14ac:dyDescent="0.2">
      <c r="A305" s="362">
        <v>25505102120</v>
      </c>
      <c r="B305" s="14" t="s">
        <v>11</v>
      </c>
      <c r="C305" s="15" t="s">
        <v>307</v>
      </c>
      <c r="D305" s="341" t="s">
        <v>382</v>
      </c>
      <c r="E305" s="354">
        <v>195.21</v>
      </c>
      <c r="F305" s="366"/>
    </row>
    <row r="306" spans="1:6" x14ac:dyDescent="0.2">
      <c r="A306" s="362">
        <v>25505103120</v>
      </c>
      <c r="B306" s="14" t="s">
        <v>11</v>
      </c>
      <c r="C306" s="15" t="s">
        <v>308</v>
      </c>
      <c r="D306" s="341" t="s">
        <v>382</v>
      </c>
      <c r="E306" s="354">
        <v>56.7</v>
      </c>
      <c r="F306" s="366"/>
    </row>
    <row r="307" spans="1:6" x14ac:dyDescent="0.2">
      <c r="A307" s="362">
        <v>25505114120</v>
      </c>
      <c r="B307" s="14" t="s">
        <v>11</v>
      </c>
      <c r="C307" s="15" t="s">
        <v>945</v>
      </c>
      <c r="D307" s="341" t="s">
        <v>382</v>
      </c>
      <c r="E307" s="354">
        <v>163.89</v>
      </c>
      <c r="F307" s="366"/>
    </row>
    <row r="308" spans="1:6" x14ac:dyDescent="0.2">
      <c r="A308" s="362">
        <v>25505201120</v>
      </c>
      <c r="B308" s="14" t="s">
        <v>11</v>
      </c>
      <c r="C308" s="15" t="s">
        <v>309</v>
      </c>
      <c r="D308" s="341" t="s">
        <v>382</v>
      </c>
      <c r="E308" s="354">
        <v>397.97</v>
      </c>
      <c r="F308" s="366"/>
    </row>
    <row r="309" spans="1:6" x14ac:dyDescent="0.2">
      <c r="A309" s="362">
        <v>25505202120</v>
      </c>
      <c r="B309" s="14" t="s">
        <v>11</v>
      </c>
      <c r="C309" s="15" t="s">
        <v>310</v>
      </c>
      <c r="D309" s="341" t="s">
        <v>382</v>
      </c>
      <c r="E309" s="354">
        <v>499.06</v>
      </c>
      <c r="F309" s="366"/>
    </row>
    <row r="310" spans="1:6" x14ac:dyDescent="0.2">
      <c r="A310" s="362">
        <v>25505203120</v>
      </c>
      <c r="B310" s="14" t="s">
        <v>11</v>
      </c>
      <c r="C310" s="15" t="s">
        <v>311</v>
      </c>
      <c r="D310" s="341" t="s">
        <v>382</v>
      </c>
      <c r="E310" s="354">
        <v>270.47000000000003</v>
      </c>
      <c r="F310" s="366"/>
    </row>
    <row r="311" spans="1:6" x14ac:dyDescent="0.2">
      <c r="A311" s="362">
        <v>25505204120</v>
      </c>
      <c r="B311" s="14" t="s">
        <v>11</v>
      </c>
      <c r="C311" s="15" t="s">
        <v>312</v>
      </c>
      <c r="D311" s="341" t="s">
        <v>382</v>
      </c>
      <c r="E311" s="354">
        <v>336.05</v>
      </c>
      <c r="F311" s="366"/>
    </row>
    <row r="312" spans="1:6" x14ac:dyDescent="0.2">
      <c r="A312" s="362">
        <v>25505501120</v>
      </c>
      <c r="B312" s="14" t="s">
        <v>11</v>
      </c>
      <c r="C312" s="15" t="s">
        <v>313</v>
      </c>
      <c r="D312" s="341" t="s">
        <v>439</v>
      </c>
      <c r="E312" s="354">
        <v>11.66</v>
      </c>
      <c r="F312" s="366"/>
    </row>
    <row r="313" spans="1:6" x14ac:dyDescent="0.2">
      <c r="A313" s="362">
        <v>25505701120</v>
      </c>
      <c r="B313" s="14" t="s">
        <v>7</v>
      </c>
      <c r="C313" s="15" t="s">
        <v>314</v>
      </c>
      <c r="D313" s="341" t="s">
        <v>382</v>
      </c>
      <c r="E313" s="354">
        <v>388.15</v>
      </c>
      <c r="F313" s="366"/>
    </row>
    <row r="314" spans="1:6" x14ac:dyDescent="0.2">
      <c r="A314" s="362">
        <v>25505801140</v>
      </c>
      <c r="B314" s="14" t="s">
        <v>7</v>
      </c>
      <c r="C314" s="15" t="s">
        <v>315</v>
      </c>
      <c r="D314" s="341" t="s">
        <v>382</v>
      </c>
      <c r="E314" s="354">
        <v>219.95</v>
      </c>
      <c r="F314" s="366"/>
    </row>
    <row r="315" spans="1:6" x14ac:dyDescent="0.2">
      <c r="A315" s="362">
        <v>25506101120</v>
      </c>
      <c r="B315" s="14" t="s">
        <v>11</v>
      </c>
      <c r="C315" s="15" t="s">
        <v>316</v>
      </c>
      <c r="D315" s="341" t="s">
        <v>382</v>
      </c>
      <c r="E315" s="354">
        <v>57.85</v>
      </c>
      <c r="F315" s="366"/>
    </row>
    <row r="316" spans="1:6" x14ac:dyDescent="0.2">
      <c r="A316" s="362">
        <v>25506102120</v>
      </c>
      <c r="B316" s="14" t="s">
        <v>11</v>
      </c>
      <c r="C316" s="15" t="s">
        <v>317</v>
      </c>
      <c r="D316" s="341" t="s">
        <v>382</v>
      </c>
      <c r="E316" s="354">
        <v>150.46</v>
      </c>
      <c r="F316" s="366"/>
    </row>
    <row r="317" spans="1:6" x14ac:dyDescent="0.2">
      <c r="A317" s="362">
        <v>25506103120</v>
      </c>
      <c r="B317" s="14" t="s">
        <v>11</v>
      </c>
      <c r="C317" s="15" t="s">
        <v>318</v>
      </c>
      <c r="D317" s="341" t="s">
        <v>382</v>
      </c>
      <c r="E317" s="354">
        <v>38.409999999999997</v>
      </c>
      <c r="F317" s="366"/>
    </row>
    <row r="318" spans="1:6" x14ac:dyDescent="0.2">
      <c r="A318" s="362">
        <v>25506113120</v>
      </c>
      <c r="B318" s="14" t="s">
        <v>11</v>
      </c>
      <c r="C318" s="15" t="s">
        <v>319</v>
      </c>
      <c r="D318" s="341" t="s">
        <v>382</v>
      </c>
      <c r="E318" s="354">
        <v>53.21</v>
      </c>
      <c r="F318" s="366"/>
    </row>
    <row r="319" spans="1:6" x14ac:dyDescent="0.2">
      <c r="A319" s="362">
        <v>25506114120</v>
      </c>
      <c r="B319" s="14" t="s">
        <v>11</v>
      </c>
      <c r="C319" s="15" t="s">
        <v>320</v>
      </c>
      <c r="D319" s="341" t="s">
        <v>382</v>
      </c>
      <c r="E319" s="354">
        <v>106.58</v>
      </c>
      <c r="F319" s="366"/>
    </row>
    <row r="320" spans="1:6" x14ac:dyDescent="0.2">
      <c r="A320" s="362">
        <v>25506901120</v>
      </c>
      <c r="B320" s="14" t="s">
        <v>11</v>
      </c>
      <c r="C320" s="15" t="s">
        <v>321</v>
      </c>
      <c r="D320" s="363" t="s">
        <v>439</v>
      </c>
      <c r="E320" s="354">
        <v>2.09</v>
      </c>
      <c r="F320" s="366"/>
    </row>
    <row r="321" spans="1:6" x14ac:dyDescent="0.2">
      <c r="A321" s="362">
        <v>25506902120</v>
      </c>
      <c r="B321" s="14" t="s">
        <v>11</v>
      </c>
      <c r="C321" s="15" t="s">
        <v>322</v>
      </c>
      <c r="D321" s="341" t="s">
        <v>382</v>
      </c>
      <c r="E321" s="354">
        <v>48.75</v>
      </c>
      <c r="F321" s="366"/>
    </row>
    <row r="322" spans="1:6" x14ac:dyDescent="0.2">
      <c r="A322" s="362">
        <v>25507301120</v>
      </c>
      <c r="B322" s="14" t="s">
        <v>7</v>
      </c>
      <c r="C322" s="15" t="s">
        <v>323</v>
      </c>
      <c r="D322" s="341" t="s">
        <v>439</v>
      </c>
      <c r="E322" s="354">
        <v>17.97</v>
      </c>
      <c r="F322" s="366"/>
    </row>
    <row r="323" spans="1:6" x14ac:dyDescent="0.2">
      <c r="A323" s="362">
        <v>25507901120</v>
      </c>
      <c r="B323" s="14" t="s">
        <v>7</v>
      </c>
      <c r="C323" s="15" t="s">
        <v>324</v>
      </c>
      <c r="D323" s="341" t="s">
        <v>382</v>
      </c>
      <c r="E323" s="354">
        <v>38.19</v>
      </c>
      <c r="F323" s="366"/>
    </row>
    <row r="324" spans="1:6" x14ac:dyDescent="0.2">
      <c r="A324" s="362">
        <v>25507902120</v>
      </c>
      <c r="B324" s="14" t="s">
        <v>7</v>
      </c>
      <c r="C324" s="15" t="s">
        <v>325</v>
      </c>
      <c r="D324" s="341" t="s">
        <v>382</v>
      </c>
      <c r="E324" s="354">
        <v>34.299999999999997</v>
      </c>
      <c r="F324" s="366"/>
    </row>
    <row r="325" spans="1:6" x14ac:dyDescent="0.2">
      <c r="A325" s="362">
        <v>25508201120</v>
      </c>
      <c r="B325" s="14" t="s">
        <v>11</v>
      </c>
      <c r="C325" s="15" t="s">
        <v>326</v>
      </c>
      <c r="D325" s="341" t="s">
        <v>382</v>
      </c>
      <c r="E325" s="354">
        <v>202.46</v>
      </c>
      <c r="F325" s="366"/>
    </row>
    <row r="326" spans="1:6" x14ac:dyDescent="0.2">
      <c r="A326" s="362">
        <v>25508202120</v>
      </c>
      <c r="B326" s="14" t="s">
        <v>11</v>
      </c>
      <c r="C326" s="15" t="s">
        <v>327</v>
      </c>
      <c r="D326" s="341" t="s">
        <v>382</v>
      </c>
      <c r="E326" s="354">
        <v>202.46</v>
      </c>
      <c r="F326" s="366"/>
    </row>
    <row r="327" spans="1:6" x14ac:dyDescent="0.2">
      <c r="A327" s="362">
        <v>25508204120</v>
      </c>
      <c r="B327" s="14" t="s">
        <v>11</v>
      </c>
      <c r="C327" s="15" t="s">
        <v>328</v>
      </c>
      <c r="D327" s="341" t="s">
        <v>382</v>
      </c>
      <c r="E327" s="354">
        <v>134.43</v>
      </c>
      <c r="F327" s="366"/>
    </row>
    <row r="328" spans="1:6" x14ac:dyDescent="0.2">
      <c r="A328" s="362">
        <v>32508222120</v>
      </c>
      <c r="B328" s="14" t="s">
        <v>15</v>
      </c>
      <c r="C328" s="15" t="s">
        <v>329</v>
      </c>
      <c r="D328" s="341" t="s">
        <v>382</v>
      </c>
      <c r="E328" s="354">
        <v>16.86</v>
      </c>
      <c r="F328" s="366"/>
    </row>
    <row r="329" spans="1:6" x14ac:dyDescent="0.2">
      <c r="A329" s="362">
        <v>32509421120</v>
      </c>
      <c r="B329" s="14" t="s">
        <v>15</v>
      </c>
      <c r="C329" s="15" t="s">
        <v>330</v>
      </c>
      <c r="D329" s="341" t="s">
        <v>382</v>
      </c>
      <c r="E329" s="354">
        <v>7.49</v>
      </c>
      <c r="F329" s="366"/>
    </row>
    <row r="330" spans="1:6" x14ac:dyDescent="0.2">
      <c r="A330" s="362">
        <v>32513702120</v>
      </c>
      <c r="B330" s="14" t="s">
        <v>15</v>
      </c>
      <c r="C330" s="15" t="s">
        <v>331</v>
      </c>
      <c r="D330" s="341" t="s">
        <v>439</v>
      </c>
      <c r="E330" s="354">
        <v>1.1599999999999999</v>
      </c>
      <c r="F330" s="366"/>
    </row>
    <row r="331" spans="1:6" x14ac:dyDescent="0.2">
      <c r="A331" s="362">
        <v>32517601120</v>
      </c>
      <c r="B331" s="14" t="s">
        <v>11</v>
      </c>
      <c r="C331" s="15" t="s">
        <v>332</v>
      </c>
      <c r="D331" s="341" t="s">
        <v>382</v>
      </c>
      <c r="E331" s="354">
        <v>62.84</v>
      </c>
      <c r="F331" s="366"/>
    </row>
    <row r="332" spans="1:6" x14ac:dyDescent="0.2">
      <c r="A332" s="362">
        <v>32517602120</v>
      </c>
      <c r="B332" s="14" t="s">
        <v>11</v>
      </c>
      <c r="C332" s="15" t="s">
        <v>333</v>
      </c>
      <c r="D332" s="341" t="s">
        <v>382</v>
      </c>
      <c r="E332" s="354">
        <v>68.3</v>
      </c>
      <c r="F332" s="366"/>
    </row>
    <row r="333" spans="1:6" x14ac:dyDescent="0.2">
      <c r="A333" s="362">
        <v>32518802120</v>
      </c>
      <c r="B333" s="14" t="s">
        <v>11</v>
      </c>
      <c r="C333" s="15" t="s">
        <v>334</v>
      </c>
      <c r="D333" s="341" t="s">
        <v>439</v>
      </c>
      <c r="E333" s="354">
        <v>9.99</v>
      </c>
      <c r="F333" s="366"/>
    </row>
    <row r="334" spans="1:6" x14ac:dyDescent="0.2">
      <c r="A334" s="362">
        <v>32519002120</v>
      </c>
      <c r="B334" s="14" t="s">
        <v>15</v>
      </c>
      <c r="C334" s="15" t="s">
        <v>335</v>
      </c>
      <c r="D334" s="341" t="s">
        <v>439</v>
      </c>
      <c r="E334" s="354">
        <v>6.72</v>
      </c>
      <c r="F334" s="366"/>
    </row>
    <row r="335" spans="1:6" x14ac:dyDescent="0.2">
      <c r="A335" s="362">
        <v>32521901120</v>
      </c>
      <c r="B335" s="14" t="s">
        <v>15</v>
      </c>
      <c r="C335" s="15" t="s">
        <v>780</v>
      </c>
      <c r="D335" s="341" t="s">
        <v>382</v>
      </c>
      <c r="E335" s="354">
        <v>50.84</v>
      </c>
      <c r="F335" s="366"/>
    </row>
    <row r="336" spans="1:6" x14ac:dyDescent="0.2">
      <c r="A336" s="362">
        <v>32521902120</v>
      </c>
      <c r="B336" s="14" t="s">
        <v>15</v>
      </c>
      <c r="C336" s="15" t="s">
        <v>781</v>
      </c>
      <c r="D336" s="341" t="s">
        <v>382</v>
      </c>
      <c r="E336" s="354">
        <v>77.45</v>
      </c>
      <c r="F336" s="366"/>
    </row>
    <row r="337" spans="1:6" x14ac:dyDescent="0.2">
      <c r="A337" s="362">
        <v>32540801120</v>
      </c>
      <c r="B337" s="14" t="s">
        <v>15</v>
      </c>
      <c r="C337" s="15" t="s">
        <v>336</v>
      </c>
      <c r="D337" s="341" t="s">
        <v>439</v>
      </c>
      <c r="E337" s="354">
        <v>8.0500000000000007</v>
      </c>
      <c r="F337" s="366"/>
    </row>
    <row r="338" spans="1:6" x14ac:dyDescent="0.2">
      <c r="A338" s="362">
        <v>32540802120</v>
      </c>
      <c r="B338" s="14" t="s">
        <v>15</v>
      </c>
      <c r="C338" s="15" t="s">
        <v>337</v>
      </c>
      <c r="D338" s="341" t="s">
        <v>382</v>
      </c>
      <c r="E338" s="354">
        <v>145.76</v>
      </c>
      <c r="F338" s="366"/>
    </row>
    <row r="339" spans="1:6" x14ac:dyDescent="0.2">
      <c r="A339" s="362">
        <v>32540901120</v>
      </c>
      <c r="B339" s="14" t="s">
        <v>15</v>
      </c>
      <c r="C339" s="15" t="s">
        <v>338</v>
      </c>
      <c r="D339" s="341" t="s">
        <v>439</v>
      </c>
      <c r="E339" s="354">
        <v>4.38</v>
      </c>
      <c r="F339" s="366"/>
    </row>
    <row r="340" spans="1:6" x14ac:dyDescent="0.2">
      <c r="A340" s="362">
        <v>32540902120</v>
      </c>
      <c r="B340" s="14" t="s">
        <v>15</v>
      </c>
      <c r="C340" s="15" t="s">
        <v>339</v>
      </c>
      <c r="D340" s="341" t="s">
        <v>382</v>
      </c>
      <c r="E340" s="354">
        <v>71.08</v>
      </c>
      <c r="F340" s="366"/>
    </row>
    <row r="341" spans="1:6" x14ac:dyDescent="0.2">
      <c r="A341" s="362">
        <v>32541001120</v>
      </c>
      <c r="B341" s="14" t="s">
        <v>15</v>
      </c>
      <c r="C341" s="15" t="s">
        <v>340</v>
      </c>
      <c r="D341" s="341" t="s">
        <v>439</v>
      </c>
      <c r="E341" s="354">
        <v>3.53</v>
      </c>
      <c r="F341" s="366"/>
    </row>
    <row r="342" spans="1:6" x14ac:dyDescent="0.2">
      <c r="A342" s="362">
        <v>32541102140</v>
      </c>
      <c r="B342" s="14" t="s">
        <v>15</v>
      </c>
      <c r="C342" s="15" t="s">
        <v>341</v>
      </c>
      <c r="D342" s="341" t="s">
        <v>382</v>
      </c>
      <c r="E342" s="354">
        <v>12.99</v>
      </c>
      <c r="F342" s="366"/>
    </row>
    <row r="343" spans="1:6" x14ac:dyDescent="0.2">
      <c r="A343" s="362">
        <v>32541103140</v>
      </c>
      <c r="B343" s="14" t="s">
        <v>15</v>
      </c>
      <c r="C343" s="15" t="s">
        <v>342</v>
      </c>
      <c r="D343" s="341" t="s">
        <v>382</v>
      </c>
      <c r="E343" s="354">
        <v>16.62</v>
      </c>
      <c r="F343" s="366"/>
    </row>
    <row r="344" spans="1:6" x14ac:dyDescent="0.2">
      <c r="A344" s="362">
        <v>32541201140</v>
      </c>
      <c r="B344" s="14" t="s">
        <v>15</v>
      </c>
      <c r="C344" s="15" t="s">
        <v>343</v>
      </c>
      <c r="D344" s="341" t="s">
        <v>382</v>
      </c>
      <c r="E344" s="354">
        <v>10.130000000000001</v>
      </c>
      <c r="F344" s="366"/>
    </row>
    <row r="345" spans="1:6" x14ac:dyDescent="0.2">
      <c r="A345" s="362">
        <v>32541202140</v>
      </c>
      <c r="B345" s="14" t="s">
        <v>15</v>
      </c>
      <c r="C345" s="15" t="s">
        <v>344</v>
      </c>
      <c r="D345" s="341" t="s">
        <v>382</v>
      </c>
      <c r="E345" s="354">
        <v>12.97</v>
      </c>
      <c r="F345" s="366"/>
    </row>
    <row r="346" spans="1:6" x14ac:dyDescent="0.2">
      <c r="A346" s="362">
        <v>32541301120</v>
      </c>
      <c r="B346" s="14" t="s">
        <v>15</v>
      </c>
      <c r="C346" s="15" t="s">
        <v>345</v>
      </c>
      <c r="D346" s="341" t="s">
        <v>439</v>
      </c>
      <c r="E346" s="354">
        <v>14.59</v>
      </c>
      <c r="F346" s="366"/>
    </row>
    <row r="347" spans="1:6" x14ac:dyDescent="0.2">
      <c r="A347" s="362">
        <v>32541307120</v>
      </c>
      <c r="B347" s="14" t="s">
        <v>15</v>
      </c>
      <c r="C347" s="15" t="s">
        <v>346</v>
      </c>
      <c r="D347" s="341" t="s">
        <v>439</v>
      </c>
      <c r="E347" s="354">
        <v>14.55</v>
      </c>
      <c r="F347" s="366"/>
    </row>
    <row r="348" spans="1:6" x14ac:dyDescent="0.2">
      <c r="A348" s="362">
        <v>32541801120</v>
      </c>
      <c r="B348" s="14" t="s">
        <v>15</v>
      </c>
      <c r="C348" s="15" t="s">
        <v>347</v>
      </c>
      <c r="D348" s="341" t="s">
        <v>439</v>
      </c>
      <c r="E348" s="354">
        <v>19.670000000000002</v>
      </c>
      <c r="F348" s="366"/>
    </row>
    <row r="349" spans="1:6" x14ac:dyDescent="0.2">
      <c r="A349" s="362">
        <v>32541802120</v>
      </c>
      <c r="B349" s="14" t="s">
        <v>15</v>
      </c>
      <c r="C349" s="15" t="s">
        <v>348</v>
      </c>
      <c r="D349" s="341" t="s">
        <v>439</v>
      </c>
      <c r="E349" s="354">
        <v>13.07</v>
      </c>
      <c r="F349" s="366"/>
    </row>
    <row r="350" spans="1:6" x14ac:dyDescent="0.2">
      <c r="A350" s="362">
        <v>32542001120</v>
      </c>
      <c r="B350" s="14" t="s">
        <v>15</v>
      </c>
      <c r="C350" s="15" t="s">
        <v>349</v>
      </c>
      <c r="D350" s="341" t="s">
        <v>439</v>
      </c>
      <c r="E350" s="354">
        <v>4.12</v>
      </c>
      <c r="F350" s="366"/>
    </row>
    <row r="351" spans="1:6" x14ac:dyDescent="0.2">
      <c r="A351" s="362">
        <v>32542002120</v>
      </c>
      <c r="B351" s="14" t="s">
        <v>15</v>
      </c>
      <c r="C351" s="15" t="s">
        <v>350</v>
      </c>
      <c r="D351" s="341" t="s">
        <v>382</v>
      </c>
      <c r="E351" s="354">
        <v>91.64</v>
      </c>
      <c r="F351" s="366"/>
    </row>
    <row r="352" spans="1:6" x14ac:dyDescent="0.2">
      <c r="A352" s="362">
        <v>32542402120</v>
      </c>
      <c r="B352" s="14" t="s">
        <v>15</v>
      </c>
      <c r="C352" s="15" t="s">
        <v>351</v>
      </c>
      <c r="D352" s="341" t="s">
        <v>439</v>
      </c>
      <c r="E352" s="354">
        <v>0.71</v>
      </c>
      <c r="F352" s="366"/>
    </row>
    <row r="353" spans="1:6" x14ac:dyDescent="0.2">
      <c r="A353" s="362">
        <v>32542601120</v>
      </c>
      <c r="B353" s="14" t="s">
        <v>15</v>
      </c>
      <c r="C353" s="15" t="s">
        <v>352</v>
      </c>
      <c r="D353" s="341" t="s">
        <v>382</v>
      </c>
      <c r="E353" s="354">
        <v>79</v>
      </c>
      <c r="F353" s="366"/>
    </row>
    <row r="354" spans="1:6" x14ac:dyDescent="0.2">
      <c r="A354" s="362">
        <v>32542602120</v>
      </c>
      <c r="B354" s="14" t="s">
        <v>15</v>
      </c>
      <c r="C354" s="15" t="s">
        <v>353</v>
      </c>
      <c r="D354" s="341" t="s">
        <v>382</v>
      </c>
      <c r="E354" s="354">
        <v>203.18</v>
      </c>
      <c r="F354" s="366"/>
    </row>
    <row r="355" spans="1:6" x14ac:dyDescent="0.2">
      <c r="A355" s="362">
        <v>32543001120</v>
      </c>
      <c r="B355" s="14" t="s">
        <v>15</v>
      </c>
      <c r="C355" s="15" t="s">
        <v>354</v>
      </c>
      <c r="D355" s="341" t="s">
        <v>382</v>
      </c>
      <c r="E355" s="354">
        <v>189.75</v>
      </c>
      <c r="F355" s="366"/>
    </row>
    <row r="356" spans="1:6" x14ac:dyDescent="0.2">
      <c r="A356" s="362">
        <v>32543101120</v>
      </c>
      <c r="B356" s="14" t="s">
        <v>15</v>
      </c>
      <c r="C356" s="15" t="s">
        <v>661</v>
      </c>
      <c r="D356" s="341" t="s">
        <v>382</v>
      </c>
      <c r="E356" s="354">
        <v>196.13</v>
      </c>
      <c r="F356" s="366"/>
    </row>
    <row r="357" spans="1:6" x14ac:dyDescent="0.2">
      <c r="A357" s="362">
        <v>32544102120</v>
      </c>
      <c r="B357" s="14" t="s">
        <v>15</v>
      </c>
      <c r="C357" s="15" t="s">
        <v>662</v>
      </c>
      <c r="D357" s="341" t="s">
        <v>382</v>
      </c>
      <c r="E357" s="354">
        <v>51.25</v>
      </c>
      <c r="F357" s="366"/>
    </row>
    <row r="358" spans="1:6" x14ac:dyDescent="0.2">
      <c r="A358" s="362">
        <v>32609502150</v>
      </c>
      <c r="B358" s="14" t="s">
        <v>15</v>
      </c>
      <c r="C358" s="15" t="s">
        <v>926</v>
      </c>
      <c r="D358" s="341" t="s">
        <v>382</v>
      </c>
      <c r="E358" s="354">
        <v>29.18</v>
      </c>
      <c r="F358" s="366"/>
    </row>
    <row r="359" spans="1:6" x14ac:dyDescent="0.2">
      <c r="A359" s="362">
        <v>33438001150</v>
      </c>
      <c r="B359" s="14" t="s">
        <v>15</v>
      </c>
      <c r="C359" s="15" t="s">
        <v>355</v>
      </c>
      <c r="D359" s="341" t="s">
        <v>382</v>
      </c>
      <c r="E359" s="354">
        <v>34.229999999999997</v>
      </c>
      <c r="F359" s="366"/>
    </row>
    <row r="360" spans="1:6" x14ac:dyDescent="0.2">
      <c r="A360" s="362">
        <v>34002702120</v>
      </c>
      <c r="B360" s="14" t="s">
        <v>29</v>
      </c>
      <c r="C360" s="15" t="s">
        <v>356</v>
      </c>
      <c r="D360" s="341" t="s">
        <v>382</v>
      </c>
      <c r="E360" s="354">
        <v>111.54</v>
      </c>
      <c r="F360" s="366"/>
    </row>
    <row r="361" spans="1:6" x14ac:dyDescent="0.2">
      <c r="A361" s="362">
        <v>34002801120</v>
      </c>
      <c r="B361" s="14" t="s">
        <v>29</v>
      </c>
      <c r="C361" s="15" t="s">
        <v>357</v>
      </c>
      <c r="D361" s="341" t="s">
        <v>382</v>
      </c>
      <c r="E361" s="354">
        <v>33.590000000000003</v>
      </c>
      <c r="F361" s="366"/>
    </row>
    <row r="362" spans="1:6" x14ac:dyDescent="0.2">
      <c r="A362" s="362">
        <v>34002902120</v>
      </c>
      <c r="B362" s="14" t="s">
        <v>29</v>
      </c>
      <c r="C362" s="15" t="s">
        <v>358</v>
      </c>
      <c r="D362" s="341" t="s">
        <v>382</v>
      </c>
      <c r="E362" s="354">
        <v>36.29</v>
      </c>
      <c r="F362" s="366"/>
    </row>
    <row r="363" spans="1:6" x14ac:dyDescent="0.2">
      <c r="A363" s="362">
        <v>34003002120</v>
      </c>
      <c r="B363" s="14" t="s">
        <v>29</v>
      </c>
      <c r="C363" s="15" t="s">
        <v>359</v>
      </c>
      <c r="D363" s="341" t="s">
        <v>382</v>
      </c>
      <c r="E363" s="354">
        <v>67.099999999999994</v>
      </c>
      <c r="F363" s="366"/>
    </row>
    <row r="364" spans="1:6" x14ac:dyDescent="0.2">
      <c r="A364" s="362">
        <v>34003003120</v>
      </c>
      <c r="B364" s="14" t="s">
        <v>29</v>
      </c>
      <c r="C364" s="15" t="s">
        <v>360</v>
      </c>
      <c r="D364" s="341" t="s">
        <v>382</v>
      </c>
      <c r="E364" s="354">
        <v>42.19</v>
      </c>
      <c r="F364" s="366"/>
    </row>
    <row r="365" spans="1:6" x14ac:dyDescent="0.2">
      <c r="A365" s="362">
        <v>34003102120</v>
      </c>
      <c r="B365" s="14" t="s">
        <v>29</v>
      </c>
      <c r="C365" s="15" t="s">
        <v>361</v>
      </c>
      <c r="D365" s="341" t="s">
        <v>382</v>
      </c>
      <c r="E365" s="354">
        <v>67.099999999999994</v>
      </c>
      <c r="F365" s="366"/>
    </row>
    <row r="366" spans="1:6" x14ac:dyDescent="0.2">
      <c r="A366" s="362">
        <v>34003103120</v>
      </c>
      <c r="B366" s="14" t="s">
        <v>29</v>
      </c>
      <c r="C366" s="15" t="s">
        <v>362</v>
      </c>
      <c r="D366" s="341" t="s">
        <v>382</v>
      </c>
      <c r="E366" s="354">
        <v>42.19</v>
      </c>
      <c r="F366" s="366"/>
    </row>
    <row r="367" spans="1:6" x14ac:dyDescent="0.2">
      <c r="A367" s="362">
        <v>34003401120</v>
      </c>
      <c r="B367" s="14" t="s">
        <v>29</v>
      </c>
      <c r="C367" s="15" t="s">
        <v>363</v>
      </c>
      <c r="D367" s="341" t="s">
        <v>382</v>
      </c>
      <c r="E367" s="354">
        <v>61.82</v>
      </c>
      <c r="F367" s="366"/>
    </row>
    <row r="368" spans="1:6" x14ac:dyDescent="0.2">
      <c r="A368" s="362">
        <v>80700100099</v>
      </c>
      <c r="B368" s="14" t="s">
        <v>898</v>
      </c>
      <c r="C368" s="15" t="s">
        <v>930</v>
      </c>
      <c r="D368" s="341" t="s">
        <v>439</v>
      </c>
      <c r="E368" s="354">
        <v>20.81</v>
      </c>
      <c r="F368" s="366"/>
    </row>
    <row r="369" spans="1:6" x14ac:dyDescent="0.2">
      <c r="A369" s="362">
        <v>80700310199</v>
      </c>
      <c r="B369" s="14" t="s">
        <v>898</v>
      </c>
      <c r="C369" s="15" t="s">
        <v>931</v>
      </c>
      <c r="D369" s="341" t="s">
        <v>439</v>
      </c>
      <c r="E369" s="354">
        <v>3.41</v>
      </c>
      <c r="F369" s="366"/>
    </row>
    <row r="370" spans="1:6" x14ac:dyDescent="0.2">
      <c r="A370" s="362">
        <v>82920570099</v>
      </c>
      <c r="B370" s="14" t="s">
        <v>901</v>
      </c>
      <c r="C370" s="15" t="s">
        <v>912</v>
      </c>
      <c r="D370" s="341" t="s">
        <v>382</v>
      </c>
      <c r="E370" s="354">
        <v>16.260000000000002</v>
      </c>
      <c r="F370" s="366"/>
    </row>
    <row r="371" spans="1:6" x14ac:dyDescent="0.2">
      <c r="A371" s="368">
        <v>9918005001170</v>
      </c>
      <c r="B371" s="14" t="s">
        <v>17</v>
      </c>
      <c r="C371" s="15" t="s">
        <v>937</v>
      </c>
      <c r="D371" s="341" t="s">
        <v>382</v>
      </c>
      <c r="E371" s="354">
        <v>89.97</v>
      </c>
      <c r="F371" s="366"/>
    </row>
    <row r="372" spans="1:6" x14ac:dyDescent="0.2">
      <c r="A372" s="362">
        <v>9925510501150</v>
      </c>
      <c r="B372" s="14" t="s">
        <v>17</v>
      </c>
      <c r="C372" s="15" t="s">
        <v>364</v>
      </c>
      <c r="D372" s="341" t="s">
        <v>382</v>
      </c>
      <c r="E372" s="354">
        <v>589.22</v>
      </c>
      <c r="F372" s="366"/>
    </row>
    <row r="373" spans="1:6" x14ac:dyDescent="0.2">
      <c r="A373" s="362">
        <v>9925510701150</v>
      </c>
      <c r="B373" s="14" t="s">
        <v>17</v>
      </c>
      <c r="C373" s="15" t="s">
        <v>365</v>
      </c>
      <c r="D373" s="341" t="s">
        <v>382</v>
      </c>
      <c r="E373" s="354">
        <v>621.89</v>
      </c>
      <c r="F373" s="366"/>
    </row>
    <row r="374" spans="1:6" x14ac:dyDescent="0.2">
      <c r="A374" s="362">
        <v>9925510901170</v>
      </c>
      <c r="B374" s="14" t="s">
        <v>17</v>
      </c>
      <c r="C374" s="15" t="s">
        <v>366</v>
      </c>
      <c r="D374" s="341" t="s">
        <v>382</v>
      </c>
      <c r="E374" s="354">
        <v>235.93</v>
      </c>
      <c r="F374" s="366"/>
    </row>
    <row r="375" spans="1:6" x14ac:dyDescent="0.2">
      <c r="A375" s="362">
        <v>9925511101150</v>
      </c>
      <c r="B375" s="14" t="s">
        <v>17</v>
      </c>
      <c r="C375" s="15" t="s">
        <v>367</v>
      </c>
      <c r="D375" s="341" t="s">
        <v>382</v>
      </c>
      <c r="E375" s="354">
        <v>448.08</v>
      </c>
      <c r="F375" s="366"/>
    </row>
    <row r="376" spans="1:6" x14ac:dyDescent="0.2">
      <c r="A376" s="362">
        <v>9925511401150</v>
      </c>
      <c r="B376" s="14" t="s">
        <v>17</v>
      </c>
      <c r="C376" s="15" t="s">
        <v>368</v>
      </c>
      <c r="D376" s="341" t="s">
        <v>382</v>
      </c>
      <c r="E376" s="354">
        <v>1050.96</v>
      </c>
      <c r="F376" s="366"/>
    </row>
    <row r="377" spans="1:6" x14ac:dyDescent="0.2">
      <c r="A377" s="362">
        <v>9925511801150</v>
      </c>
      <c r="B377" s="14" t="s">
        <v>17</v>
      </c>
      <c r="C377" s="15" t="s">
        <v>369</v>
      </c>
      <c r="D377" s="341" t="s">
        <v>382</v>
      </c>
      <c r="E377" s="354">
        <v>849.62</v>
      </c>
      <c r="F377" s="366"/>
    </row>
    <row r="378" spans="1:6" x14ac:dyDescent="0.2">
      <c r="A378" s="362">
        <v>9925518502150</v>
      </c>
      <c r="B378" s="14" t="s">
        <v>17</v>
      </c>
      <c r="C378" s="15" t="s">
        <v>925</v>
      </c>
      <c r="D378" s="341" t="s">
        <v>382</v>
      </c>
      <c r="E378" s="354">
        <v>235.4</v>
      </c>
      <c r="F378" s="366"/>
    </row>
    <row r="379" spans="1:6" x14ac:dyDescent="0.2">
      <c r="A379" s="362">
        <v>9925523003150</v>
      </c>
      <c r="B379" s="14" t="s">
        <v>17</v>
      </c>
      <c r="C379" s="15" t="s">
        <v>370</v>
      </c>
      <c r="D379" s="341" t="s">
        <v>382</v>
      </c>
      <c r="E379" s="354">
        <v>98.01</v>
      </c>
      <c r="F379" s="366"/>
    </row>
    <row r="380" spans="1:6" x14ac:dyDescent="0.2">
      <c r="A380" s="362">
        <v>9925526101150</v>
      </c>
      <c r="B380" s="14" t="s">
        <v>17</v>
      </c>
      <c r="C380" s="15" t="s">
        <v>371</v>
      </c>
      <c r="D380" s="341" t="s">
        <v>382</v>
      </c>
      <c r="E380" s="354">
        <v>71.95</v>
      </c>
      <c r="F380" s="366"/>
    </row>
    <row r="381" spans="1:6" x14ac:dyDescent="0.2">
      <c r="A381" s="362">
        <v>9925526201150</v>
      </c>
      <c r="B381" s="14" t="s">
        <v>17</v>
      </c>
      <c r="C381" s="15" t="s">
        <v>372</v>
      </c>
      <c r="D381" s="341" t="s">
        <v>382</v>
      </c>
      <c r="E381" s="354">
        <v>105.47</v>
      </c>
      <c r="F381" s="366"/>
    </row>
    <row r="382" spans="1:6" x14ac:dyDescent="0.2">
      <c r="A382" s="362">
        <v>9925526301150</v>
      </c>
      <c r="B382" s="14" t="s">
        <v>17</v>
      </c>
      <c r="C382" s="15" t="s">
        <v>373</v>
      </c>
      <c r="D382" s="341" t="s">
        <v>382</v>
      </c>
      <c r="E382" s="354">
        <v>70.930000000000007</v>
      </c>
      <c r="F382" s="366"/>
    </row>
    <row r="383" spans="1:6" x14ac:dyDescent="0.2">
      <c r="A383" s="362">
        <v>9925532901150</v>
      </c>
      <c r="B383" s="14" t="s">
        <v>17</v>
      </c>
      <c r="C383" s="15" t="s">
        <v>792</v>
      </c>
      <c r="D383" s="341" t="s">
        <v>382</v>
      </c>
      <c r="E383" s="354">
        <v>48.82</v>
      </c>
      <c r="F383" s="366"/>
    </row>
    <row r="384" spans="1:6" x14ac:dyDescent="0.2">
      <c r="A384" s="362"/>
    </row>
    <row r="385" spans="5:5" x14ac:dyDescent="0.2">
      <c r="E385" s="375" t="s">
        <v>968</v>
      </c>
    </row>
  </sheetData>
  <autoFilter ref="A3:H383"/>
  <mergeCells count="1">
    <mergeCell ref="A1:C2"/>
  </mergeCells>
  <phoneticPr fontId="8" type="noConversion"/>
  <pageMargins left="0.17" right="0.39" top="0.49" bottom="0.48" header="0.16"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H146"/>
  <sheetViews>
    <sheetView workbookViewId="0">
      <pane xSplit="1" ySplit="2" topLeftCell="B99" activePane="bottomRight" state="frozen"/>
      <selection pane="topRight" activeCell="B1" sqref="B1"/>
      <selection pane="bottomLeft" activeCell="A4" sqref="A4"/>
      <selection pane="bottomRight" activeCell="I122" sqref="I122"/>
    </sheetView>
  </sheetViews>
  <sheetFormatPr defaultRowHeight="12.75" x14ac:dyDescent="0.2"/>
  <cols>
    <col min="1" max="1" width="52.28515625" style="90" customWidth="1"/>
    <col min="2" max="2" width="12.42578125" style="90" customWidth="1"/>
    <col min="3" max="3" width="9.28515625" style="90" customWidth="1"/>
    <col min="4" max="4" width="12.28515625" style="90" customWidth="1"/>
    <col min="5" max="6" width="13.7109375" style="90" customWidth="1"/>
    <col min="7" max="7" width="11.5703125" style="90" customWidth="1"/>
    <col min="8" max="8" width="15" style="90" customWidth="1"/>
    <col min="9" max="9" width="9.7109375" style="93" bestFit="1" customWidth="1"/>
    <col min="10" max="10" width="13.5703125" style="94" customWidth="1"/>
    <col min="11" max="11" width="34.85546875" style="90" customWidth="1"/>
    <col min="12" max="12" width="9.140625" style="92" hidden="1" customWidth="1"/>
    <col min="13" max="13" width="7.42578125" style="92" hidden="1" customWidth="1"/>
    <col min="14" max="14" width="10.7109375" style="100" hidden="1" customWidth="1"/>
    <col min="15" max="15" width="7.42578125" style="152" hidden="1" customWidth="1"/>
    <col min="16" max="16" width="10.7109375" style="155" hidden="1" customWidth="1"/>
    <col min="17" max="17" width="28.7109375" style="152" customWidth="1"/>
    <col min="18" max="18" width="12.140625" style="149" bestFit="1" customWidth="1"/>
    <col min="19" max="19" width="12.28515625" style="92" bestFit="1" customWidth="1"/>
    <col min="20" max="20" width="11.85546875" style="99" bestFit="1" customWidth="1"/>
    <col min="21" max="21" width="11.85546875" style="92" bestFit="1" customWidth="1"/>
    <col min="22" max="22" width="34" style="92" customWidth="1"/>
    <col min="23" max="23" width="11.5703125" style="20" customWidth="1"/>
    <col min="24" max="24" width="9.85546875" style="20" bestFit="1" customWidth="1"/>
    <col min="25" max="25" width="12" style="21" bestFit="1" customWidth="1"/>
    <col min="26" max="26" width="11" style="20" bestFit="1" customWidth="1"/>
    <col min="27" max="27" width="12.42578125" style="21" bestFit="1" customWidth="1"/>
    <col min="28" max="28" width="12.140625" style="21" bestFit="1" customWidth="1"/>
    <col min="29" max="29" width="12.7109375" style="21" bestFit="1" customWidth="1"/>
    <col min="30" max="30" width="13.42578125" style="21" bestFit="1" customWidth="1"/>
    <col min="31" max="31" width="14.42578125" style="26" bestFit="1" customWidth="1"/>
    <col min="32" max="33" width="14.42578125" style="21" bestFit="1" customWidth="1"/>
    <col min="34" max="34" width="12.140625" style="46" bestFit="1" customWidth="1"/>
    <col min="35" max="35" width="12.140625" style="20" bestFit="1" customWidth="1"/>
    <col min="36" max="36" width="7.28515625" style="20" bestFit="1" customWidth="1"/>
    <col min="37" max="37" width="11.85546875" style="46" bestFit="1" customWidth="1"/>
    <col min="38" max="38" width="11.85546875" style="20" bestFit="1" customWidth="1"/>
    <col min="39" max="39" width="10.7109375" style="20" customWidth="1"/>
    <col min="40" max="40" width="13.28515625" style="20" hidden="1" customWidth="1"/>
    <col min="41" max="41" width="8" style="20" hidden="1" customWidth="1"/>
    <col min="42" max="42" width="14.28515625" style="17" bestFit="1" customWidth="1"/>
    <col min="43" max="43" width="18.42578125" style="21" customWidth="1"/>
    <col min="44" max="44" width="13.28515625" style="21" bestFit="1" customWidth="1"/>
    <col min="45" max="45" width="13.85546875" style="29" hidden="1" customWidth="1"/>
    <col min="46" max="46" width="15.7109375" style="29" hidden="1" customWidth="1"/>
    <col min="47" max="47" width="0" style="29" hidden="1" customWidth="1"/>
    <col min="48" max="48" width="10.140625" style="29" hidden="1" customWidth="1"/>
    <col min="49" max="49" width="9.140625" style="17"/>
    <col min="50" max="50" width="11.5703125" style="17" hidden="1" customWidth="1"/>
    <col min="51" max="52" width="0" style="17" hidden="1" customWidth="1"/>
    <col min="53" max="53" width="11.7109375" style="17" bestFit="1" customWidth="1"/>
    <col min="54" max="54" width="11.7109375" style="50" bestFit="1" customWidth="1"/>
    <col min="55" max="64" width="9.140625" style="50"/>
    <col min="65" max="256" width="9.140625" style="103"/>
    <col min="257" max="257" width="52.28515625" style="103" customWidth="1"/>
    <col min="258" max="258" width="12.42578125" style="103" customWidth="1"/>
    <col min="259" max="259" width="9.28515625" style="103" customWidth="1"/>
    <col min="260" max="260" width="12.28515625" style="103" customWidth="1"/>
    <col min="261" max="262" width="13.7109375" style="103" customWidth="1"/>
    <col min="263" max="263" width="11.5703125" style="103" customWidth="1"/>
    <col min="264" max="264" width="15" style="103" customWidth="1"/>
    <col min="265" max="265" width="9.140625" style="103"/>
    <col min="266" max="266" width="13.5703125" style="103" customWidth="1"/>
    <col min="267" max="267" width="34.85546875" style="103" customWidth="1"/>
    <col min="268" max="272" width="0" style="103" hidden="1" customWidth="1"/>
    <col min="273" max="273" width="14.5703125" style="103" customWidth="1"/>
    <col min="274" max="274" width="12.140625" style="103" bestFit="1" customWidth="1"/>
    <col min="275" max="275" width="12.28515625" style="103" bestFit="1" customWidth="1"/>
    <col min="276" max="277" width="11.85546875" style="103" bestFit="1" customWidth="1"/>
    <col min="278" max="278" width="34" style="103" customWidth="1"/>
    <col min="279" max="279" width="11.5703125" style="103" customWidth="1"/>
    <col min="280" max="280" width="9.85546875" style="103" bestFit="1" customWidth="1"/>
    <col min="281" max="281" width="12" style="103" bestFit="1" customWidth="1"/>
    <col min="282" max="282" width="11" style="103" bestFit="1" customWidth="1"/>
    <col min="283" max="283" width="12.42578125" style="103" bestFit="1" customWidth="1"/>
    <col min="284" max="284" width="12.140625" style="103" bestFit="1" customWidth="1"/>
    <col min="285" max="285" width="12.7109375" style="103" bestFit="1" customWidth="1"/>
    <col min="286" max="286" width="13.42578125" style="103" bestFit="1" customWidth="1"/>
    <col min="287" max="289" width="14.42578125" style="103" bestFit="1" customWidth="1"/>
    <col min="290" max="291" width="12.140625" style="103" bestFit="1" customWidth="1"/>
    <col min="292" max="292" width="7.28515625" style="103" bestFit="1" customWidth="1"/>
    <col min="293" max="294" width="11.85546875" style="103" bestFit="1" customWidth="1"/>
    <col min="295" max="295" width="10.7109375" style="103" customWidth="1"/>
    <col min="296" max="297" width="0" style="103" hidden="1" customWidth="1"/>
    <col min="298" max="298" width="14.28515625" style="103" bestFit="1" customWidth="1"/>
    <col min="299" max="299" width="18.42578125" style="103" customWidth="1"/>
    <col min="300" max="300" width="13.28515625" style="103" bestFit="1" customWidth="1"/>
    <col min="301" max="304" width="0" style="103" hidden="1" customWidth="1"/>
    <col min="305" max="305" width="9.140625" style="103"/>
    <col min="306" max="308" width="0" style="103" hidden="1" customWidth="1"/>
    <col min="309" max="310" width="11.7109375" style="103" bestFit="1" customWidth="1"/>
    <col min="311" max="512" width="9.140625" style="103"/>
    <col min="513" max="513" width="52.28515625" style="103" customWidth="1"/>
    <col min="514" max="514" width="12.42578125" style="103" customWidth="1"/>
    <col min="515" max="515" width="9.28515625" style="103" customWidth="1"/>
    <col min="516" max="516" width="12.28515625" style="103" customWidth="1"/>
    <col min="517" max="518" width="13.7109375" style="103" customWidth="1"/>
    <col min="519" max="519" width="11.5703125" style="103" customWidth="1"/>
    <col min="520" max="520" width="15" style="103" customWidth="1"/>
    <col min="521" max="521" width="9.140625" style="103"/>
    <col min="522" max="522" width="13.5703125" style="103" customWidth="1"/>
    <col min="523" max="523" width="34.85546875" style="103" customWidth="1"/>
    <col min="524" max="528" width="0" style="103" hidden="1" customWidth="1"/>
    <col min="529" max="529" width="14.5703125" style="103" customWidth="1"/>
    <col min="530" max="530" width="12.140625" style="103" bestFit="1" customWidth="1"/>
    <col min="531" max="531" width="12.28515625" style="103" bestFit="1" customWidth="1"/>
    <col min="532" max="533" width="11.85546875" style="103" bestFit="1" customWidth="1"/>
    <col min="534" max="534" width="34" style="103" customWidth="1"/>
    <col min="535" max="535" width="11.5703125" style="103" customWidth="1"/>
    <col min="536" max="536" width="9.85546875" style="103" bestFit="1" customWidth="1"/>
    <col min="537" max="537" width="12" style="103" bestFit="1" customWidth="1"/>
    <col min="538" max="538" width="11" style="103" bestFit="1" customWidth="1"/>
    <col min="539" max="539" width="12.42578125" style="103" bestFit="1" customWidth="1"/>
    <col min="540" max="540" width="12.140625" style="103" bestFit="1" customWidth="1"/>
    <col min="541" max="541" width="12.7109375" style="103" bestFit="1" customWidth="1"/>
    <col min="542" max="542" width="13.42578125" style="103" bestFit="1" customWidth="1"/>
    <col min="543" max="545" width="14.42578125" style="103" bestFit="1" customWidth="1"/>
    <col min="546" max="547" width="12.140625" style="103" bestFit="1" customWidth="1"/>
    <col min="548" max="548" width="7.28515625" style="103" bestFit="1" customWidth="1"/>
    <col min="549" max="550" width="11.85546875" style="103" bestFit="1" customWidth="1"/>
    <col min="551" max="551" width="10.7109375" style="103" customWidth="1"/>
    <col min="552" max="553" width="0" style="103" hidden="1" customWidth="1"/>
    <col min="554" max="554" width="14.28515625" style="103" bestFit="1" customWidth="1"/>
    <col min="555" max="555" width="18.42578125" style="103" customWidth="1"/>
    <col min="556" max="556" width="13.28515625" style="103" bestFit="1" customWidth="1"/>
    <col min="557" max="560" width="0" style="103" hidden="1" customWidth="1"/>
    <col min="561" max="561" width="9.140625" style="103"/>
    <col min="562" max="564" width="0" style="103" hidden="1" customWidth="1"/>
    <col min="565" max="566" width="11.7109375" style="103" bestFit="1" customWidth="1"/>
    <col min="567" max="768" width="9.140625" style="103"/>
    <col min="769" max="769" width="52.28515625" style="103" customWidth="1"/>
    <col min="770" max="770" width="12.42578125" style="103" customWidth="1"/>
    <col min="771" max="771" width="9.28515625" style="103" customWidth="1"/>
    <col min="772" max="772" width="12.28515625" style="103" customWidth="1"/>
    <col min="773" max="774" width="13.7109375" style="103" customWidth="1"/>
    <col min="775" max="775" width="11.5703125" style="103" customWidth="1"/>
    <col min="776" max="776" width="15" style="103" customWidth="1"/>
    <col min="777" max="777" width="9.140625" style="103"/>
    <col min="778" max="778" width="13.5703125" style="103" customWidth="1"/>
    <col min="779" max="779" width="34.85546875" style="103" customWidth="1"/>
    <col min="780" max="784" width="0" style="103" hidden="1" customWidth="1"/>
    <col min="785" max="785" width="14.5703125" style="103" customWidth="1"/>
    <col min="786" max="786" width="12.140625" style="103" bestFit="1" customWidth="1"/>
    <col min="787" max="787" width="12.28515625" style="103" bestFit="1" customWidth="1"/>
    <col min="788" max="789" width="11.85546875" style="103" bestFit="1" customWidth="1"/>
    <col min="790" max="790" width="34" style="103" customWidth="1"/>
    <col min="791" max="791" width="11.5703125" style="103" customWidth="1"/>
    <col min="792" max="792" width="9.85546875" style="103" bestFit="1" customWidth="1"/>
    <col min="793" max="793" width="12" style="103" bestFit="1" customWidth="1"/>
    <col min="794" max="794" width="11" style="103" bestFit="1" customWidth="1"/>
    <col min="795" max="795" width="12.42578125" style="103" bestFit="1" customWidth="1"/>
    <col min="796" max="796" width="12.140625" style="103" bestFit="1" customWidth="1"/>
    <col min="797" max="797" width="12.7109375" style="103" bestFit="1" customWidth="1"/>
    <col min="798" max="798" width="13.42578125" style="103" bestFit="1" customWidth="1"/>
    <col min="799" max="801" width="14.42578125" style="103" bestFit="1" customWidth="1"/>
    <col min="802" max="803" width="12.140625" style="103" bestFit="1" customWidth="1"/>
    <col min="804" max="804" width="7.28515625" style="103" bestFit="1" customWidth="1"/>
    <col min="805" max="806" width="11.85546875" style="103" bestFit="1" customWidth="1"/>
    <col min="807" max="807" width="10.7109375" style="103" customWidth="1"/>
    <col min="808" max="809" width="0" style="103" hidden="1" customWidth="1"/>
    <col min="810" max="810" width="14.28515625" style="103" bestFit="1" customWidth="1"/>
    <col min="811" max="811" width="18.42578125" style="103" customWidth="1"/>
    <col min="812" max="812" width="13.28515625" style="103" bestFit="1" customWidth="1"/>
    <col min="813" max="816" width="0" style="103" hidden="1" customWidth="1"/>
    <col min="817" max="817" width="9.140625" style="103"/>
    <col min="818" max="820" width="0" style="103" hidden="1" customWidth="1"/>
    <col min="821" max="822" width="11.7109375" style="103" bestFit="1" customWidth="1"/>
    <col min="823" max="1024" width="9.140625" style="103"/>
    <col min="1025" max="1025" width="52.28515625" style="103" customWidth="1"/>
    <col min="1026" max="1026" width="12.42578125" style="103" customWidth="1"/>
    <col min="1027" max="1027" width="9.28515625" style="103" customWidth="1"/>
    <col min="1028" max="1028" width="12.28515625" style="103" customWidth="1"/>
    <col min="1029" max="1030" width="13.7109375" style="103" customWidth="1"/>
    <col min="1031" max="1031" width="11.5703125" style="103" customWidth="1"/>
    <col min="1032" max="1032" width="15" style="103" customWidth="1"/>
    <col min="1033" max="1033" width="9.140625" style="103"/>
    <col min="1034" max="1034" width="13.5703125" style="103" customWidth="1"/>
    <col min="1035" max="1035" width="34.85546875" style="103" customWidth="1"/>
    <col min="1036" max="1040" width="0" style="103" hidden="1" customWidth="1"/>
    <col min="1041" max="1041" width="14.5703125" style="103" customWidth="1"/>
    <col min="1042" max="1042" width="12.140625" style="103" bestFit="1" customWidth="1"/>
    <col min="1043" max="1043" width="12.28515625" style="103" bestFit="1" customWidth="1"/>
    <col min="1044" max="1045" width="11.85546875" style="103" bestFit="1" customWidth="1"/>
    <col min="1046" max="1046" width="34" style="103" customWidth="1"/>
    <col min="1047" max="1047" width="11.5703125" style="103" customWidth="1"/>
    <col min="1048" max="1048" width="9.85546875" style="103" bestFit="1" customWidth="1"/>
    <col min="1049" max="1049" width="12" style="103" bestFit="1" customWidth="1"/>
    <col min="1050" max="1050" width="11" style="103" bestFit="1" customWidth="1"/>
    <col min="1051" max="1051" width="12.42578125" style="103" bestFit="1" customWidth="1"/>
    <col min="1052" max="1052" width="12.140625" style="103" bestFit="1" customWidth="1"/>
    <col min="1053" max="1053" width="12.7109375" style="103" bestFit="1" customWidth="1"/>
    <col min="1054" max="1054" width="13.42578125" style="103" bestFit="1" customWidth="1"/>
    <col min="1055" max="1057" width="14.42578125" style="103" bestFit="1" customWidth="1"/>
    <col min="1058" max="1059" width="12.140625" style="103" bestFit="1" customWidth="1"/>
    <col min="1060" max="1060" width="7.28515625" style="103" bestFit="1" customWidth="1"/>
    <col min="1061" max="1062" width="11.85546875" style="103" bestFit="1" customWidth="1"/>
    <col min="1063" max="1063" width="10.7109375" style="103" customWidth="1"/>
    <col min="1064" max="1065" width="0" style="103" hidden="1" customWidth="1"/>
    <col min="1066" max="1066" width="14.28515625" style="103" bestFit="1" customWidth="1"/>
    <col min="1067" max="1067" width="18.42578125" style="103" customWidth="1"/>
    <col min="1068" max="1068" width="13.28515625" style="103" bestFit="1" customWidth="1"/>
    <col min="1069" max="1072" width="0" style="103" hidden="1" customWidth="1"/>
    <col min="1073" max="1073" width="9.140625" style="103"/>
    <col min="1074" max="1076" width="0" style="103" hidden="1" customWidth="1"/>
    <col min="1077" max="1078" width="11.7109375" style="103" bestFit="1" customWidth="1"/>
    <col min="1079" max="1280" width="9.140625" style="103"/>
    <col min="1281" max="1281" width="52.28515625" style="103" customWidth="1"/>
    <col min="1282" max="1282" width="12.42578125" style="103" customWidth="1"/>
    <col min="1283" max="1283" width="9.28515625" style="103" customWidth="1"/>
    <col min="1284" max="1284" width="12.28515625" style="103" customWidth="1"/>
    <col min="1285" max="1286" width="13.7109375" style="103" customWidth="1"/>
    <col min="1287" max="1287" width="11.5703125" style="103" customWidth="1"/>
    <col min="1288" max="1288" width="15" style="103" customWidth="1"/>
    <col min="1289" max="1289" width="9.140625" style="103"/>
    <col min="1290" max="1290" width="13.5703125" style="103" customWidth="1"/>
    <col min="1291" max="1291" width="34.85546875" style="103" customWidth="1"/>
    <col min="1292" max="1296" width="0" style="103" hidden="1" customWidth="1"/>
    <col min="1297" max="1297" width="14.5703125" style="103" customWidth="1"/>
    <col min="1298" max="1298" width="12.140625" style="103" bestFit="1" customWidth="1"/>
    <col min="1299" max="1299" width="12.28515625" style="103" bestFit="1" customWidth="1"/>
    <col min="1300" max="1301" width="11.85546875" style="103" bestFit="1" customWidth="1"/>
    <col min="1302" max="1302" width="34" style="103" customWidth="1"/>
    <col min="1303" max="1303" width="11.5703125" style="103" customWidth="1"/>
    <col min="1304" max="1304" width="9.85546875" style="103" bestFit="1" customWidth="1"/>
    <col min="1305" max="1305" width="12" style="103" bestFit="1" customWidth="1"/>
    <col min="1306" max="1306" width="11" style="103" bestFit="1" customWidth="1"/>
    <col min="1307" max="1307" width="12.42578125" style="103" bestFit="1" customWidth="1"/>
    <col min="1308" max="1308" width="12.140625" style="103" bestFit="1" customWidth="1"/>
    <col min="1309" max="1309" width="12.7109375" style="103" bestFit="1" customWidth="1"/>
    <col min="1310" max="1310" width="13.42578125" style="103" bestFit="1" customWidth="1"/>
    <col min="1311" max="1313" width="14.42578125" style="103" bestFit="1" customWidth="1"/>
    <col min="1314" max="1315" width="12.140625" style="103" bestFit="1" customWidth="1"/>
    <col min="1316" max="1316" width="7.28515625" style="103" bestFit="1" customWidth="1"/>
    <col min="1317" max="1318" width="11.85546875" style="103" bestFit="1" customWidth="1"/>
    <col min="1319" max="1319" width="10.7109375" style="103" customWidth="1"/>
    <col min="1320" max="1321" width="0" style="103" hidden="1" customWidth="1"/>
    <col min="1322" max="1322" width="14.28515625" style="103" bestFit="1" customWidth="1"/>
    <col min="1323" max="1323" width="18.42578125" style="103" customWidth="1"/>
    <col min="1324" max="1324" width="13.28515625" style="103" bestFit="1" customWidth="1"/>
    <col min="1325" max="1328" width="0" style="103" hidden="1" customWidth="1"/>
    <col min="1329" max="1329" width="9.140625" style="103"/>
    <col min="1330" max="1332" width="0" style="103" hidden="1" customWidth="1"/>
    <col min="1333" max="1334" width="11.7109375" style="103" bestFit="1" customWidth="1"/>
    <col min="1335" max="1536" width="9.140625" style="103"/>
    <col min="1537" max="1537" width="52.28515625" style="103" customWidth="1"/>
    <col min="1538" max="1538" width="12.42578125" style="103" customWidth="1"/>
    <col min="1539" max="1539" width="9.28515625" style="103" customWidth="1"/>
    <col min="1540" max="1540" width="12.28515625" style="103" customWidth="1"/>
    <col min="1541" max="1542" width="13.7109375" style="103" customWidth="1"/>
    <col min="1543" max="1543" width="11.5703125" style="103" customWidth="1"/>
    <col min="1544" max="1544" width="15" style="103" customWidth="1"/>
    <col min="1545" max="1545" width="9.140625" style="103"/>
    <col min="1546" max="1546" width="13.5703125" style="103" customWidth="1"/>
    <col min="1547" max="1547" width="34.85546875" style="103" customWidth="1"/>
    <col min="1548" max="1552" width="0" style="103" hidden="1" customWidth="1"/>
    <col min="1553" max="1553" width="14.5703125" style="103" customWidth="1"/>
    <col min="1554" max="1554" width="12.140625" style="103" bestFit="1" customWidth="1"/>
    <col min="1555" max="1555" width="12.28515625" style="103" bestFit="1" customWidth="1"/>
    <col min="1556" max="1557" width="11.85546875" style="103" bestFit="1" customWidth="1"/>
    <col min="1558" max="1558" width="34" style="103" customWidth="1"/>
    <col min="1559" max="1559" width="11.5703125" style="103" customWidth="1"/>
    <col min="1560" max="1560" width="9.85546875" style="103" bestFit="1" customWidth="1"/>
    <col min="1561" max="1561" width="12" style="103" bestFit="1" customWidth="1"/>
    <col min="1562" max="1562" width="11" style="103" bestFit="1" customWidth="1"/>
    <col min="1563" max="1563" width="12.42578125" style="103" bestFit="1" customWidth="1"/>
    <col min="1564" max="1564" width="12.140625" style="103" bestFit="1" customWidth="1"/>
    <col min="1565" max="1565" width="12.7109375" style="103" bestFit="1" customWidth="1"/>
    <col min="1566" max="1566" width="13.42578125" style="103" bestFit="1" customWidth="1"/>
    <col min="1567" max="1569" width="14.42578125" style="103" bestFit="1" customWidth="1"/>
    <col min="1570" max="1571" width="12.140625" style="103" bestFit="1" customWidth="1"/>
    <col min="1572" max="1572" width="7.28515625" style="103" bestFit="1" customWidth="1"/>
    <col min="1573" max="1574" width="11.85546875" style="103" bestFit="1" customWidth="1"/>
    <col min="1575" max="1575" width="10.7109375" style="103" customWidth="1"/>
    <col min="1576" max="1577" width="0" style="103" hidden="1" customWidth="1"/>
    <col min="1578" max="1578" width="14.28515625" style="103" bestFit="1" customWidth="1"/>
    <col min="1579" max="1579" width="18.42578125" style="103" customWidth="1"/>
    <col min="1580" max="1580" width="13.28515625" style="103" bestFit="1" customWidth="1"/>
    <col min="1581" max="1584" width="0" style="103" hidden="1" customWidth="1"/>
    <col min="1585" max="1585" width="9.140625" style="103"/>
    <col min="1586" max="1588" width="0" style="103" hidden="1" customWidth="1"/>
    <col min="1589" max="1590" width="11.7109375" style="103" bestFit="1" customWidth="1"/>
    <col min="1591" max="1792" width="9.140625" style="103"/>
    <col min="1793" max="1793" width="52.28515625" style="103" customWidth="1"/>
    <col min="1794" max="1794" width="12.42578125" style="103" customWidth="1"/>
    <col min="1795" max="1795" width="9.28515625" style="103" customWidth="1"/>
    <col min="1796" max="1796" width="12.28515625" style="103" customWidth="1"/>
    <col min="1797" max="1798" width="13.7109375" style="103" customWidth="1"/>
    <col min="1799" max="1799" width="11.5703125" style="103" customWidth="1"/>
    <col min="1800" max="1800" width="15" style="103" customWidth="1"/>
    <col min="1801" max="1801" width="9.140625" style="103"/>
    <col min="1802" max="1802" width="13.5703125" style="103" customWidth="1"/>
    <col min="1803" max="1803" width="34.85546875" style="103" customWidth="1"/>
    <col min="1804" max="1808" width="0" style="103" hidden="1" customWidth="1"/>
    <col min="1809" max="1809" width="14.5703125" style="103" customWidth="1"/>
    <col min="1810" max="1810" width="12.140625" style="103" bestFit="1" customWidth="1"/>
    <col min="1811" max="1811" width="12.28515625" style="103" bestFit="1" customWidth="1"/>
    <col min="1812" max="1813" width="11.85546875" style="103" bestFit="1" customWidth="1"/>
    <col min="1814" max="1814" width="34" style="103" customWidth="1"/>
    <col min="1815" max="1815" width="11.5703125" style="103" customWidth="1"/>
    <col min="1816" max="1816" width="9.85546875" style="103" bestFit="1" customWidth="1"/>
    <col min="1817" max="1817" width="12" style="103" bestFit="1" customWidth="1"/>
    <col min="1818" max="1818" width="11" style="103" bestFit="1" customWidth="1"/>
    <col min="1819" max="1819" width="12.42578125" style="103" bestFit="1" customWidth="1"/>
    <col min="1820" max="1820" width="12.140625" style="103" bestFit="1" customWidth="1"/>
    <col min="1821" max="1821" width="12.7109375" style="103" bestFit="1" customWidth="1"/>
    <col min="1822" max="1822" width="13.42578125" style="103" bestFit="1" customWidth="1"/>
    <col min="1823" max="1825" width="14.42578125" style="103" bestFit="1" customWidth="1"/>
    <col min="1826" max="1827" width="12.140625" style="103" bestFit="1" customWidth="1"/>
    <col min="1828" max="1828" width="7.28515625" style="103" bestFit="1" customWidth="1"/>
    <col min="1829" max="1830" width="11.85546875" style="103" bestFit="1" customWidth="1"/>
    <col min="1831" max="1831" width="10.7109375" style="103" customWidth="1"/>
    <col min="1832" max="1833" width="0" style="103" hidden="1" customWidth="1"/>
    <col min="1834" max="1834" width="14.28515625" style="103" bestFit="1" customWidth="1"/>
    <col min="1835" max="1835" width="18.42578125" style="103" customWidth="1"/>
    <col min="1836" max="1836" width="13.28515625" style="103" bestFit="1" customWidth="1"/>
    <col min="1837" max="1840" width="0" style="103" hidden="1" customWidth="1"/>
    <col min="1841" max="1841" width="9.140625" style="103"/>
    <col min="1842" max="1844" width="0" style="103" hidden="1" customWidth="1"/>
    <col min="1845" max="1846" width="11.7109375" style="103" bestFit="1" customWidth="1"/>
    <col min="1847" max="2048" width="9.140625" style="103"/>
    <col min="2049" max="2049" width="52.28515625" style="103" customWidth="1"/>
    <col min="2050" max="2050" width="12.42578125" style="103" customWidth="1"/>
    <col min="2051" max="2051" width="9.28515625" style="103" customWidth="1"/>
    <col min="2052" max="2052" width="12.28515625" style="103" customWidth="1"/>
    <col min="2053" max="2054" width="13.7109375" style="103" customWidth="1"/>
    <col min="2055" max="2055" width="11.5703125" style="103" customWidth="1"/>
    <col min="2056" max="2056" width="15" style="103" customWidth="1"/>
    <col min="2057" max="2057" width="9.140625" style="103"/>
    <col min="2058" max="2058" width="13.5703125" style="103" customWidth="1"/>
    <col min="2059" max="2059" width="34.85546875" style="103" customWidth="1"/>
    <col min="2060" max="2064" width="0" style="103" hidden="1" customWidth="1"/>
    <col min="2065" max="2065" width="14.5703125" style="103" customWidth="1"/>
    <col min="2066" max="2066" width="12.140625" style="103" bestFit="1" customWidth="1"/>
    <col min="2067" max="2067" width="12.28515625" style="103" bestFit="1" customWidth="1"/>
    <col min="2068" max="2069" width="11.85546875" style="103" bestFit="1" customWidth="1"/>
    <col min="2070" max="2070" width="34" style="103" customWidth="1"/>
    <col min="2071" max="2071" width="11.5703125" style="103" customWidth="1"/>
    <col min="2072" max="2072" width="9.85546875" style="103" bestFit="1" customWidth="1"/>
    <col min="2073" max="2073" width="12" style="103" bestFit="1" customWidth="1"/>
    <col min="2074" max="2074" width="11" style="103" bestFit="1" customWidth="1"/>
    <col min="2075" max="2075" width="12.42578125" style="103" bestFit="1" customWidth="1"/>
    <col min="2076" max="2076" width="12.140625" style="103" bestFit="1" customWidth="1"/>
    <col min="2077" max="2077" width="12.7109375" style="103" bestFit="1" customWidth="1"/>
    <col min="2078" max="2078" width="13.42578125" style="103" bestFit="1" customWidth="1"/>
    <col min="2079" max="2081" width="14.42578125" style="103" bestFit="1" customWidth="1"/>
    <col min="2082" max="2083" width="12.140625" style="103" bestFit="1" customWidth="1"/>
    <col min="2084" max="2084" width="7.28515625" style="103" bestFit="1" customWidth="1"/>
    <col min="2085" max="2086" width="11.85546875" style="103" bestFit="1" customWidth="1"/>
    <col min="2087" max="2087" width="10.7109375" style="103" customWidth="1"/>
    <col min="2088" max="2089" width="0" style="103" hidden="1" customWidth="1"/>
    <col min="2090" max="2090" width="14.28515625" style="103" bestFit="1" customWidth="1"/>
    <col min="2091" max="2091" width="18.42578125" style="103" customWidth="1"/>
    <col min="2092" max="2092" width="13.28515625" style="103" bestFit="1" customWidth="1"/>
    <col min="2093" max="2096" width="0" style="103" hidden="1" customWidth="1"/>
    <col min="2097" max="2097" width="9.140625" style="103"/>
    <col min="2098" max="2100" width="0" style="103" hidden="1" customWidth="1"/>
    <col min="2101" max="2102" width="11.7109375" style="103" bestFit="1" customWidth="1"/>
    <col min="2103" max="2304" width="9.140625" style="103"/>
    <col min="2305" max="2305" width="52.28515625" style="103" customWidth="1"/>
    <col min="2306" max="2306" width="12.42578125" style="103" customWidth="1"/>
    <col min="2307" max="2307" width="9.28515625" style="103" customWidth="1"/>
    <col min="2308" max="2308" width="12.28515625" style="103" customWidth="1"/>
    <col min="2309" max="2310" width="13.7109375" style="103" customWidth="1"/>
    <col min="2311" max="2311" width="11.5703125" style="103" customWidth="1"/>
    <col min="2312" max="2312" width="15" style="103" customWidth="1"/>
    <col min="2313" max="2313" width="9.140625" style="103"/>
    <col min="2314" max="2314" width="13.5703125" style="103" customWidth="1"/>
    <col min="2315" max="2315" width="34.85546875" style="103" customWidth="1"/>
    <col min="2316" max="2320" width="0" style="103" hidden="1" customWidth="1"/>
    <col min="2321" max="2321" width="14.5703125" style="103" customWidth="1"/>
    <col min="2322" max="2322" width="12.140625" style="103" bestFit="1" customWidth="1"/>
    <col min="2323" max="2323" width="12.28515625" style="103" bestFit="1" customWidth="1"/>
    <col min="2324" max="2325" width="11.85546875" style="103" bestFit="1" customWidth="1"/>
    <col min="2326" max="2326" width="34" style="103" customWidth="1"/>
    <col min="2327" max="2327" width="11.5703125" style="103" customWidth="1"/>
    <col min="2328" max="2328" width="9.85546875" style="103" bestFit="1" customWidth="1"/>
    <col min="2329" max="2329" width="12" style="103" bestFit="1" customWidth="1"/>
    <col min="2330" max="2330" width="11" style="103" bestFit="1" customWidth="1"/>
    <col min="2331" max="2331" width="12.42578125" style="103" bestFit="1" customWidth="1"/>
    <col min="2332" max="2332" width="12.140625" style="103" bestFit="1" customWidth="1"/>
    <col min="2333" max="2333" width="12.7109375" style="103" bestFit="1" customWidth="1"/>
    <col min="2334" max="2334" width="13.42578125" style="103" bestFit="1" customWidth="1"/>
    <col min="2335" max="2337" width="14.42578125" style="103" bestFit="1" customWidth="1"/>
    <col min="2338" max="2339" width="12.140625" style="103" bestFit="1" customWidth="1"/>
    <col min="2340" max="2340" width="7.28515625" style="103" bestFit="1" customWidth="1"/>
    <col min="2341" max="2342" width="11.85546875" style="103" bestFit="1" customWidth="1"/>
    <col min="2343" max="2343" width="10.7109375" style="103" customWidth="1"/>
    <col min="2344" max="2345" width="0" style="103" hidden="1" customWidth="1"/>
    <col min="2346" max="2346" width="14.28515625" style="103" bestFit="1" customWidth="1"/>
    <col min="2347" max="2347" width="18.42578125" style="103" customWidth="1"/>
    <col min="2348" max="2348" width="13.28515625" style="103" bestFit="1" customWidth="1"/>
    <col min="2349" max="2352" width="0" style="103" hidden="1" customWidth="1"/>
    <col min="2353" max="2353" width="9.140625" style="103"/>
    <col min="2354" max="2356" width="0" style="103" hidden="1" customWidth="1"/>
    <col min="2357" max="2358" width="11.7109375" style="103" bestFit="1" customWidth="1"/>
    <col min="2359" max="2560" width="9.140625" style="103"/>
    <col min="2561" max="2561" width="52.28515625" style="103" customWidth="1"/>
    <col min="2562" max="2562" width="12.42578125" style="103" customWidth="1"/>
    <col min="2563" max="2563" width="9.28515625" style="103" customWidth="1"/>
    <col min="2564" max="2564" width="12.28515625" style="103" customWidth="1"/>
    <col min="2565" max="2566" width="13.7109375" style="103" customWidth="1"/>
    <col min="2567" max="2567" width="11.5703125" style="103" customWidth="1"/>
    <col min="2568" max="2568" width="15" style="103" customWidth="1"/>
    <col min="2569" max="2569" width="9.140625" style="103"/>
    <col min="2570" max="2570" width="13.5703125" style="103" customWidth="1"/>
    <col min="2571" max="2571" width="34.85546875" style="103" customWidth="1"/>
    <col min="2572" max="2576" width="0" style="103" hidden="1" customWidth="1"/>
    <col min="2577" max="2577" width="14.5703125" style="103" customWidth="1"/>
    <col min="2578" max="2578" width="12.140625" style="103" bestFit="1" customWidth="1"/>
    <col min="2579" max="2579" width="12.28515625" style="103" bestFit="1" customWidth="1"/>
    <col min="2580" max="2581" width="11.85546875" style="103" bestFit="1" customWidth="1"/>
    <col min="2582" max="2582" width="34" style="103" customWidth="1"/>
    <col min="2583" max="2583" width="11.5703125" style="103" customWidth="1"/>
    <col min="2584" max="2584" width="9.85546875" style="103" bestFit="1" customWidth="1"/>
    <col min="2585" max="2585" width="12" style="103" bestFit="1" customWidth="1"/>
    <col min="2586" max="2586" width="11" style="103" bestFit="1" customWidth="1"/>
    <col min="2587" max="2587" width="12.42578125" style="103" bestFit="1" customWidth="1"/>
    <col min="2588" max="2588" width="12.140625" style="103" bestFit="1" customWidth="1"/>
    <col min="2589" max="2589" width="12.7109375" style="103" bestFit="1" customWidth="1"/>
    <col min="2590" max="2590" width="13.42578125" style="103" bestFit="1" customWidth="1"/>
    <col min="2591" max="2593" width="14.42578125" style="103" bestFit="1" customWidth="1"/>
    <col min="2594" max="2595" width="12.140625" style="103" bestFit="1" customWidth="1"/>
    <col min="2596" max="2596" width="7.28515625" style="103" bestFit="1" customWidth="1"/>
    <col min="2597" max="2598" width="11.85546875" style="103" bestFit="1" customWidth="1"/>
    <col min="2599" max="2599" width="10.7109375" style="103" customWidth="1"/>
    <col min="2600" max="2601" width="0" style="103" hidden="1" customWidth="1"/>
    <col min="2602" max="2602" width="14.28515625" style="103" bestFit="1" customWidth="1"/>
    <col min="2603" max="2603" width="18.42578125" style="103" customWidth="1"/>
    <col min="2604" max="2604" width="13.28515625" style="103" bestFit="1" customWidth="1"/>
    <col min="2605" max="2608" width="0" style="103" hidden="1" customWidth="1"/>
    <col min="2609" max="2609" width="9.140625" style="103"/>
    <col min="2610" max="2612" width="0" style="103" hidden="1" customWidth="1"/>
    <col min="2613" max="2614" width="11.7109375" style="103" bestFit="1" customWidth="1"/>
    <col min="2615" max="2816" width="9.140625" style="103"/>
    <col min="2817" max="2817" width="52.28515625" style="103" customWidth="1"/>
    <col min="2818" max="2818" width="12.42578125" style="103" customWidth="1"/>
    <col min="2819" max="2819" width="9.28515625" style="103" customWidth="1"/>
    <col min="2820" max="2820" width="12.28515625" style="103" customWidth="1"/>
    <col min="2821" max="2822" width="13.7109375" style="103" customWidth="1"/>
    <col min="2823" max="2823" width="11.5703125" style="103" customWidth="1"/>
    <col min="2824" max="2824" width="15" style="103" customWidth="1"/>
    <col min="2825" max="2825" width="9.140625" style="103"/>
    <col min="2826" max="2826" width="13.5703125" style="103" customWidth="1"/>
    <col min="2827" max="2827" width="34.85546875" style="103" customWidth="1"/>
    <col min="2828" max="2832" width="0" style="103" hidden="1" customWidth="1"/>
    <col min="2833" max="2833" width="14.5703125" style="103" customWidth="1"/>
    <col min="2834" max="2834" width="12.140625" style="103" bestFit="1" customWidth="1"/>
    <col min="2835" max="2835" width="12.28515625" style="103" bestFit="1" customWidth="1"/>
    <col min="2836" max="2837" width="11.85546875" style="103" bestFit="1" customWidth="1"/>
    <col min="2838" max="2838" width="34" style="103" customWidth="1"/>
    <col min="2839" max="2839" width="11.5703125" style="103" customWidth="1"/>
    <col min="2840" max="2840" width="9.85546875" style="103" bestFit="1" customWidth="1"/>
    <col min="2841" max="2841" width="12" style="103" bestFit="1" customWidth="1"/>
    <col min="2842" max="2842" width="11" style="103" bestFit="1" customWidth="1"/>
    <col min="2843" max="2843" width="12.42578125" style="103" bestFit="1" customWidth="1"/>
    <col min="2844" max="2844" width="12.140625" style="103" bestFit="1" customWidth="1"/>
    <col min="2845" max="2845" width="12.7109375" style="103" bestFit="1" customWidth="1"/>
    <col min="2846" max="2846" width="13.42578125" style="103" bestFit="1" customWidth="1"/>
    <col min="2847" max="2849" width="14.42578125" style="103" bestFit="1" customWidth="1"/>
    <col min="2850" max="2851" width="12.140625" style="103" bestFit="1" customWidth="1"/>
    <col min="2852" max="2852" width="7.28515625" style="103" bestFit="1" customWidth="1"/>
    <col min="2853" max="2854" width="11.85546875" style="103" bestFit="1" customWidth="1"/>
    <col min="2855" max="2855" width="10.7109375" style="103" customWidth="1"/>
    <col min="2856" max="2857" width="0" style="103" hidden="1" customWidth="1"/>
    <col min="2858" max="2858" width="14.28515625" style="103" bestFit="1" customWidth="1"/>
    <col min="2859" max="2859" width="18.42578125" style="103" customWidth="1"/>
    <col min="2860" max="2860" width="13.28515625" style="103" bestFit="1" customWidth="1"/>
    <col min="2861" max="2864" width="0" style="103" hidden="1" customWidth="1"/>
    <col min="2865" max="2865" width="9.140625" style="103"/>
    <col min="2866" max="2868" width="0" style="103" hidden="1" customWidth="1"/>
    <col min="2869" max="2870" width="11.7109375" style="103" bestFit="1" customWidth="1"/>
    <col min="2871" max="3072" width="9.140625" style="103"/>
    <col min="3073" max="3073" width="52.28515625" style="103" customWidth="1"/>
    <col min="3074" max="3074" width="12.42578125" style="103" customWidth="1"/>
    <col min="3075" max="3075" width="9.28515625" style="103" customWidth="1"/>
    <col min="3076" max="3076" width="12.28515625" style="103" customWidth="1"/>
    <col min="3077" max="3078" width="13.7109375" style="103" customWidth="1"/>
    <col min="3079" max="3079" width="11.5703125" style="103" customWidth="1"/>
    <col min="3080" max="3080" width="15" style="103" customWidth="1"/>
    <col min="3081" max="3081" width="9.140625" style="103"/>
    <col min="3082" max="3082" width="13.5703125" style="103" customWidth="1"/>
    <col min="3083" max="3083" width="34.85546875" style="103" customWidth="1"/>
    <col min="3084" max="3088" width="0" style="103" hidden="1" customWidth="1"/>
    <col min="3089" max="3089" width="14.5703125" style="103" customWidth="1"/>
    <col min="3090" max="3090" width="12.140625" style="103" bestFit="1" customWidth="1"/>
    <col min="3091" max="3091" width="12.28515625" style="103" bestFit="1" customWidth="1"/>
    <col min="3092" max="3093" width="11.85546875" style="103" bestFit="1" customWidth="1"/>
    <col min="3094" max="3094" width="34" style="103" customWidth="1"/>
    <col min="3095" max="3095" width="11.5703125" style="103" customWidth="1"/>
    <col min="3096" max="3096" width="9.85546875" style="103" bestFit="1" customWidth="1"/>
    <col min="3097" max="3097" width="12" style="103" bestFit="1" customWidth="1"/>
    <col min="3098" max="3098" width="11" style="103" bestFit="1" customWidth="1"/>
    <col min="3099" max="3099" width="12.42578125" style="103" bestFit="1" customWidth="1"/>
    <col min="3100" max="3100" width="12.140625" style="103" bestFit="1" customWidth="1"/>
    <col min="3101" max="3101" width="12.7109375" style="103" bestFit="1" customWidth="1"/>
    <col min="3102" max="3102" width="13.42578125" style="103" bestFit="1" customWidth="1"/>
    <col min="3103" max="3105" width="14.42578125" style="103" bestFit="1" customWidth="1"/>
    <col min="3106" max="3107" width="12.140625" style="103" bestFit="1" customWidth="1"/>
    <col min="3108" max="3108" width="7.28515625" style="103" bestFit="1" customWidth="1"/>
    <col min="3109" max="3110" width="11.85546875" style="103" bestFit="1" customWidth="1"/>
    <col min="3111" max="3111" width="10.7109375" style="103" customWidth="1"/>
    <col min="3112" max="3113" width="0" style="103" hidden="1" customWidth="1"/>
    <col min="3114" max="3114" width="14.28515625" style="103" bestFit="1" customWidth="1"/>
    <col min="3115" max="3115" width="18.42578125" style="103" customWidth="1"/>
    <col min="3116" max="3116" width="13.28515625" style="103" bestFit="1" customWidth="1"/>
    <col min="3117" max="3120" width="0" style="103" hidden="1" customWidth="1"/>
    <col min="3121" max="3121" width="9.140625" style="103"/>
    <col min="3122" max="3124" width="0" style="103" hidden="1" customWidth="1"/>
    <col min="3125" max="3126" width="11.7109375" style="103" bestFit="1" customWidth="1"/>
    <col min="3127" max="3328" width="9.140625" style="103"/>
    <col min="3329" max="3329" width="52.28515625" style="103" customWidth="1"/>
    <col min="3330" max="3330" width="12.42578125" style="103" customWidth="1"/>
    <col min="3331" max="3331" width="9.28515625" style="103" customWidth="1"/>
    <col min="3332" max="3332" width="12.28515625" style="103" customWidth="1"/>
    <col min="3333" max="3334" width="13.7109375" style="103" customWidth="1"/>
    <col min="3335" max="3335" width="11.5703125" style="103" customWidth="1"/>
    <col min="3336" max="3336" width="15" style="103" customWidth="1"/>
    <col min="3337" max="3337" width="9.140625" style="103"/>
    <col min="3338" max="3338" width="13.5703125" style="103" customWidth="1"/>
    <col min="3339" max="3339" width="34.85546875" style="103" customWidth="1"/>
    <col min="3340" max="3344" width="0" style="103" hidden="1" customWidth="1"/>
    <col min="3345" max="3345" width="14.5703125" style="103" customWidth="1"/>
    <col min="3346" max="3346" width="12.140625" style="103" bestFit="1" customWidth="1"/>
    <col min="3347" max="3347" width="12.28515625" style="103" bestFit="1" customWidth="1"/>
    <col min="3348" max="3349" width="11.85546875" style="103" bestFit="1" customWidth="1"/>
    <col min="3350" max="3350" width="34" style="103" customWidth="1"/>
    <col min="3351" max="3351" width="11.5703125" style="103" customWidth="1"/>
    <col min="3352" max="3352" width="9.85546875" style="103" bestFit="1" customWidth="1"/>
    <col min="3353" max="3353" width="12" style="103" bestFit="1" customWidth="1"/>
    <col min="3354" max="3354" width="11" style="103" bestFit="1" customWidth="1"/>
    <col min="3355" max="3355" width="12.42578125" style="103" bestFit="1" customWidth="1"/>
    <col min="3356" max="3356" width="12.140625" style="103" bestFit="1" customWidth="1"/>
    <col min="3357" max="3357" width="12.7109375" style="103" bestFit="1" customWidth="1"/>
    <col min="3358" max="3358" width="13.42578125" style="103" bestFit="1" customWidth="1"/>
    <col min="3359" max="3361" width="14.42578125" style="103" bestFit="1" customWidth="1"/>
    <col min="3362" max="3363" width="12.140625" style="103" bestFit="1" customWidth="1"/>
    <col min="3364" max="3364" width="7.28515625" style="103" bestFit="1" customWidth="1"/>
    <col min="3365" max="3366" width="11.85546875" style="103" bestFit="1" customWidth="1"/>
    <col min="3367" max="3367" width="10.7109375" style="103" customWidth="1"/>
    <col min="3368" max="3369" width="0" style="103" hidden="1" customWidth="1"/>
    <col min="3370" max="3370" width="14.28515625" style="103" bestFit="1" customWidth="1"/>
    <col min="3371" max="3371" width="18.42578125" style="103" customWidth="1"/>
    <col min="3372" max="3372" width="13.28515625" style="103" bestFit="1" customWidth="1"/>
    <col min="3373" max="3376" width="0" style="103" hidden="1" customWidth="1"/>
    <col min="3377" max="3377" width="9.140625" style="103"/>
    <col min="3378" max="3380" width="0" style="103" hidden="1" customWidth="1"/>
    <col min="3381" max="3382" width="11.7109375" style="103" bestFit="1" customWidth="1"/>
    <col min="3383" max="3584" width="9.140625" style="103"/>
    <col min="3585" max="3585" width="52.28515625" style="103" customWidth="1"/>
    <col min="3586" max="3586" width="12.42578125" style="103" customWidth="1"/>
    <col min="3587" max="3587" width="9.28515625" style="103" customWidth="1"/>
    <col min="3588" max="3588" width="12.28515625" style="103" customWidth="1"/>
    <col min="3589" max="3590" width="13.7109375" style="103" customWidth="1"/>
    <col min="3591" max="3591" width="11.5703125" style="103" customWidth="1"/>
    <col min="3592" max="3592" width="15" style="103" customWidth="1"/>
    <col min="3593" max="3593" width="9.140625" style="103"/>
    <col min="3594" max="3594" width="13.5703125" style="103" customWidth="1"/>
    <col min="3595" max="3595" width="34.85546875" style="103" customWidth="1"/>
    <col min="3596" max="3600" width="0" style="103" hidden="1" customWidth="1"/>
    <col min="3601" max="3601" width="14.5703125" style="103" customWidth="1"/>
    <col min="3602" max="3602" width="12.140625" style="103" bestFit="1" customWidth="1"/>
    <col min="3603" max="3603" width="12.28515625" style="103" bestFit="1" customWidth="1"/>
    <col min="3604" max="3605" width="11.85546875" style="103" bestFit="1" customWidth="1"/>
    <col min="3606" max="3606" width="34" style="103" customWidth="1"/>
    <col min="3607" max="3607" width="11.5703125" style="103" customWidth="1"/>
    <col min="3608" max="3608" width="9.85546875" style="103" bestFit="1" customWidth="1"/>
    <col min="3609" max="3609" width="12" style="103" bestFit="1" customWidth="1"/>
    <col min="3610" max="3610" width="11" style="103" bestFit="1" customWidth="1"/>
    <col min="3611" max="3611" width="12.42578125" style="103" bestFit="1" customWidth="1"/>
    <col min="3612" max="3612" width="12.140625" style="103" bestFit="1" customWidth="1"/>
    <col min="3613" max="3613" width="12.7109375" style="103" bestFit="1" customWidth="1"/>
    <col min="3614" max="3614" width="13.42578125" style="103" bestFit="1" customWidth="1"/>
    <col min="3615" max="3617" width="14.42578125" style="103" bestFit="1" customWidth="1"/>
    <col min="3618" max="3619" width="12.140625" style="103" bestFit="1" customWidth="1"/>
    <col min="3620" max="3620" width="7.28515625" style="103" bestFit="1" customWidth="1"/>
    <col min="3621" max="3622" width="11.85546875" style="103" bestFit="1" customWidth="1"/>
    <col min="3623" max="3623" width="10.7109375" style="103" customWidth="1"/>
    <col min="3624" max="3625" width="0" style="103" hidden="1" customWidth="1"/>
    <col min="3626" max="3626" width="14.28515625" style="103" bestFit="1" customWidth="1"/>
    <col min="3627" max="3627" width="18.42578125" style="103" customWidth="1"/>
    <col min="3628" max="3628" width="13.28515625" style="103" bestFit="1" customWidth="1"/>
    <col min="3629" max="3632" width="0" style="103" hidden="1" customWidth="1"/>
    <col min="3633" max="3633" width="9.140625" style="103"/>
    <col min="3634" max="3636" width="0" style="103" hidden="1" customWidth="1"/>
    <col min="3637" max="3638" width="11.7109375" style="103" bestFit="1" customWidth="1"/>
    <col min="3639" max="3840" width="9.140625" style="103"/>
    <col min="3841" max="3841" width="52.28515625" style="103" customWidth="1"/>
    <col min="3842" max="3842" width="12.42578125" style="103" customWidth="1"/>
    <col min="3843" max="3843" width="9.28515625" style="103" customWidth="1"/>
    <col min="3844" max="3844" width="12.28515625" style="103" customWidth="1"/>
    <col min="3845" max="3846" width="13.7109375" style="103" customWidth="1"/>
    <col min="3847" max="3847" width="11.5703125" style="103" customWidth="1"/>
    <col min="3848" max="3848" width="15" style="103" customWidth="1"/>
    <col min="3849" max="3849" width="9.140625" style="103"/>
    <col min="3850" max="3850" width="13.5703125" style="103" customWidth="1"/>
    <col min="3851" max="3851" width="34.85546875" style="103" customWidth="1"/>
    <col min="3852" max="3856" width="0" style="103" hidden="1" customWidth="1"/>
    <col min="3857" max="3857" width="14.5703125" style="103" customWidth="1"/>
    <col min="3858" max="3858" width="12.140625" style="103" bestFit="1" customWidth="1"/>
    <col min="3859" max="3859" width="12.28515625" style="103" bestFit="1" customWidth="1"/>
    <col min="3860" max="3861" width="11.85546875" style="103" bestFit="1" customWidth="1"/>
    <col min="3862" max="3862" width="34" style="103" customWidth="1"/>
    <col min="3863" max="3863" width="11.5703125" style="103" customWidth="1"/>
    <col min="3864" max="3864" width="9.85546875" style="103" bestFit="1" customWidth="1"/>
    <col min="3865" max="3865" width="12" style="103" bestFit="1" customWidth="1"/>
    <col min="3866" max="3866" width="11" style="103" bestFit="1" customWidth="1"/>
    <col min="3867" max="3867" width="12.42578125" style="103" bestFit="1" customWidth="1"/>
    <col min="3868" max="3868" width="12.140625" style="103" bestFit="1" customWidth="1"/>
    <col min="3869" max="3869" width="12.7109375" style="103" bestFit="1" customWidth="1"/>
    <col min="3870" max="3870" width="13.42578125" style="103" bestFit="1" customWidth="1"/>
    <col min="3871" max="3873" width="14.42578125" style="103" bestFit="1" customWidth="1"/>
    <col min="3874" max="3875" width="12.140625" style="103" bestFit="1" customWidth="1"/>
    <col min="3876" max="3876" width="7.28515625" style="103" bestFit="1" customWidth="1"/>
    <col min="3877" max="3878" width="11.85546875" style="103" bestFit="1" customWidth="1"/>
    <col min="3879" max="3879" width="10.7109375" style="103" customWidth="1"/>
    <col min="3880" max="3881" width="0" style="103" hidden="1" customWidth="1"/>
    <col min="3882" max="3882" width="14.28515625" style="103" bestFit="1" customWidth="1"/>
    <col min="3883" max="3883" width="18.42578125" style="103" customWidth="1"/>
    <col min="3884" max="3884" width="13.28515625" style="103" bestFit="1" customWidth="1"/>
    <col min="3885" max="3888" width="0" style="103" hidden="1" customWidth="1"/>
    <col min="3889" max="3889" width="9.140625" style="103"/>
    <col min="3890" max="3892" width="0" style="103" hidden="1" customWidth="1"/>
    <col min="3893" max="3894" width="11.7109375" style="103" bestFit="1" customWidth="1"/>
    <col min="3895" max="4096" width="9.140625" style="103"/>
    <col min="4097" max="4097" width="52.28515625" style="103" customWidth="1"/>
    <col min="4098" max="4098" width="12.42578125" style="103" customWidth="1"/>
    <col min="4099" max="4099" width="9.28515625" style="103" customWidth="1"/>
    <col min="4100" max="4100" width="12.28515625" style="103" customWidth="1"/>
    <col min="4101" max="4102" width="13.7109375" style="103" customWidth="1"/>
    <col min="4103" max="4103" width="11.5703125" style="103" customWidth="1"/>
    <col min="4104" max="4104" width="15" style="103" customWidth="1"/>
    <col min="4105" max="4105" width="9.140625" style="103"/>
    <col min="4106" max="4106" width="13.5703125" style="103" customWidth="1"/>
    <col min="4107" max="4107" width="34.85546875" style="103" customWidth="1"/>
    <col min="4108" max="4112" width="0" style="103" hidden="1" customWidth="1"/>
    <col min="4113" max="4113" width="14.5703125" style="103" customWidth="1"/>
    <col min="4114" max="4114" width="12.140625" style="103" bestFit="1" customWidth="1"/>
    <col min="4115" max="4115" width="12.28515625" style="103" bestFit="1" customWidth="1"/>
    <col min="4116" max="4117" width="11.85546875" style="103" bestFit="1" customWidth="1"/>
    <col min="4118" max="4118" width="34" style="103" customWidth="1"/>
    <col min="4119" max="4119" width="11.5703125" style="103" customWidth="1"/>
    <col min="4120" max="4120" width="9.85546875" style="103" bestFit="1" customWidth="1"/>
    <col min="4121" max="4121" width="12" style="103" bestFit="1" customWidth="1"/>
    <col min="4122" max="4122" width="11" style="103" bestFit="1" customWidth="1"/>
    <col min="4123" max="4123" width="12.42578125" style="103" bestFit="1" customWidth="1"/>
    <col min="4124" max="4124" width="12.140625" style="103" bestFit="1" customWidth="1"/>
    <col min="4125" max="4125" width="12.7109375" style="103" bestFit="1" customWidth="1"/>
    <col min="4126" max="4126" width="13.42578125" style="103" bestFit="1" customWidth="1"/>
    <col min="4127" max="4129" width="14.42578125" style="103" bestFit="1" customWidth="1"/>
    <col min="4130" max="4131" width="12.140625" style="103" bestFit="1" customWidth="1"/>
    <col min="4132" max="4132" width="7.28515625" style="103" bestFit="1" customWidth="1"/>
    <col min="4133" max="4134" width="11.85546875" style="103" bestFit="1" customWidth="1"/>
    <col min="4135" max="4135" width="10.7109375" style="103" customWidth="1"/>
    <col min="4136" max="4137" width="0" style="103" hidden="1" customWidth="1"/>
    <col min="4138" max="4138" width="14.28515625" style="103" bestFit="1" customWidth="1"/>
    <col min="4139" max="4139" width="18.42578125" style="103" customWidth="1"/>
    <col min="4140" max="4140" width="13.28515625" style="103" bestFit="1" customWidth="1"/>
    <col min="4141" max="4144" width="0" style="103" hidden="1" customWidth="1"/>
    <col min="4145" max="4145" width="9.140625" style="103"/>
    <col min="4146" max="4148" width="0" style="103" hidden="1" customWidth="1"/>
    <col min="4149" max="4150" width="11.7109375" style="103" bestFit="1" customWidth="1"/>
    <col min="4151" max="4352" width="9.140625" style="103"/>
    <col min="4353" max="4353" width="52.28515625" style="103" customWidth="1"/>
    <col min="4354" max="4354" width="12.42578125" style="103" customWidth="1"/>
    <col min="4355" max="4355" width="9.28515625" style="103" customWidth="1"/>
    <col min="4356" max="4356" width="12.28515625" style="103" customWidth="1"/>
    <col min="4357" max="4358" width="13.7109375" style="103" customWidth="1"/>
    <col min="4359" max="4359" width="11.5703125" style="103" customWidth="1"/>
    <col min="4360" max="4360" width="15" style="103" customWidth="1"/>
    <col min="4361" max="4361" width="9.140625" style="103"/>
    <col min="4362" max="4362" width="13.5703125" style="103" customWidth="1"/>
    <col min="4363" max="4363" width="34.85546875" style="103" customWidth="1"/>
    <col min="4364" max="4368" width="0" style="103" hidden="1" customWidth="1"/>
    <col min="4369" max="4369" width="14.5703125" style="103" customWidth="1"/>
    <col min="4370" max="4370" width="12.140625" style="103" bestFit="1" customWidth="1"/>
    <col min="4371" max="4371" width="12.28515625" style="103" bestFit="1" customWidth="1"/>
    <col min="4372" max="4373" width="11.85546875" style="103" bestFit="1" customWidth="1"/>
    <col min="4374" max="4374" width="34" style="103" customWidth="1"/>
    <col min="4375" max="4375" width="11.5703125" style="103" customWidth="1"/>
    <col min="4376" max="4376" width="9.85546875" style="103" bestFit="1" customWidth="1"/>
    <col min="4377" max="4377" width="12" style="103" bestFit="1" customWidth="1"/>
    <col min="4378" max="4378" width="11" style="103" bestFit="1" customWidth="1"/>
    <col min="4379" max="4379" width="12.42578125" style="103" bestFit="1" customWidth="1"/>
    <col min="4380" max="4380" width="12.140625" style="103" bestFit="1" customWidth="1"/>
    <col min="4381" max="4381" width="12.7109375" style="103" bestFit="1" customWidth="1"/>
    <col min="4382" max="4382" width="13.42578125" style="103" bestFit="1" customWidth="1"/>
    <col min="4383" max="4385" width="14.42578125" style="103" bestFit="1" customWidth="1"/>
    <col min="4386" max="4387" width="12.140625" style="103" bestFit="1" customWidth="1"/>
    <col min="4388" max="4388" width="7.28515625" style="103" bestFit="1" customWidth="1"/>
    <col min="4389" max="4390" width="11.85546875" style="103" bestFit="1" customWidth="1"/>
    <col min="4391" max="4391" width="10.7109375" style="103" customWidth="1"/>
    <col min="4392" max="4393" width="0" style="103" hidden="1" customWidth="1"/>
    <col min="4394" max="4394" width="14.28515625" style="103" bestFit="1" customWidth="1"/>
    <col min="4395" max="4395" width="18.42578125" style="103" customWidth="1"/>
    <col min="4396" max="4396" width="13.28515625" style="103" bestFit="1" customWidth="1"/>
    <col min="4397" max="4400" width="0" style="103" hidden="1" customWidth="1"/>
    <col min="4401" max="4401" width="9.140625" style="103"/>
    <col min="4402" max="4404" width="0" style="103" hidden="1" customWidth="1"/>
    <col min="4405" max="4406" width="11.7109375" style="103" bestFit="1" customWidth="1"/>
    <col min="4407" max="4608" width="9.140625" style="103"/>
    <col min="4609" max="4609" width="52.28515625" style="103" customWidth="1"/>
    <col min="4610" max="4610" width="12.42578125" style="103" customWidth="1"/>
    <col min="4611" max="4611" width="9.28515625" style="103" customWidth="1"/>
    <col min="4612" max="4612" width="12.28515625" style="103" customWidth="1"/>
    <col min="4613" max="4614" width="13.7109375" style="103" customWidth="1"/>
    <col min="4615" max="4615" width="11.5703125" style="103" customWidth="1"/>
    <col min="4616" max="4616" width="15" style="103" customWidth="1"/>
    <col min="4617" max="4617" width="9.140625" style="103"/>
    <col min="4618" max="4618" width="13.5703125" style="103" customWidth="1"/>
    <col min="4619" max="4619" width="34.85546875" style="103" customWidth="1"/>
    <col min="4620" max="4624" width="0" style="103" hidden="1" customWidth="1"/>
    <col min="4625" max="4625" width="14.5703125" style="103" customWidth="1"/>
    <col min="4626" max="4626" width="12.140625" style="103" bestFit="1" customWidth="1"/>
    <col min="4627" max="4627" width="12.28515625" style="103" bestFit="1" customWidth="1"/>
    <col min="4628" max="4629" width="11.85546875" style="103" bestFit="1" customWidth="1"/>
    <col min="4630" max="4630" width="34" style="103" customWidth="1"/>
    <col min="4631" max="4631" width="11.5703125" style="103" customWidth="1"/>
    <col min="4632" max="4632" width="9.85546875" style="103" bestFit="1" customWidth="1"/>
    <col min="4633" max="4633" width="12" style="103" bestFit="1" customWidth="1"/>
    <col min="4634" max="4634" width="11" style="103" bestFit="1" customWidth="1"/>
    <col min="4635" max="4635" width="12.42578125" style="103" bestFit="1" customWidth="1"/>
    <col min="4636" max="4636" width="12.140625" style="103" bestFit="1" customWidth="1"/>
    <col min="4637" max="4637" width="12.7109375" style="103" bestFit="1" customWidth="1"/>
    <col min="4638" max="4638" width="13.42578125" style="103" bestFit="1" customWidth="1"/>
    <col min="4639" max="4641" width="14.42578125" style="103" bestFit="1" customWidth="1"/>
    <col min="4642" max="4643" width="12.140625" style="103" bestFit="1" customWidth="1"/>
    <col min="4644" max="4644" width="7.28515625" style="103" bestFit="1" customWidth="1"/>
    <col min="4645" max="4646" width="11.85546875" style="103" bestFit="1" customWidth="1"/>
    <col min="4647" max="4647" width="10.7109375" style="103" customWidth="1"/>
    <col min="4648" max="4649" width="0" style="103" hidden="1" customWidth="1"/>
    <col min="4650" max="4650" width="14.28515625" style="103" bestFit="1" customWidth="1"/>
    <col min="4651" max="4651" width="18.42578125" style="103" customWidth="1"/>
    <col min="4652" max="4652" width="13.28515625" style="103" bestFit="1" customWidth="1"/>
    <col min="4653" max="4656" width="0" style="103" hidden="1" customWidth="1"/>
    <col min="4657" max="4657" width="9.140625" style="103"/>
    <col min="4658" max="4660" width="0" style="103" hidden="1" customWidth="1"/>
    <col min="4661" max="4662" width="11.7109375" style="103" bestFit="1" customWidth="1"/>
    <col min="4663" max="4864" width="9.140625" style="103"/>
    <col min="4865" max="4865" width="52.28515625" style="103" customWidth="1"/>
    <col min="4866" max="4866" width="12.42578125" style="103" customWidth="1"/>
    <col min="4867" max="4867" width="9.28515625" style="103" customWidth="1"/>
    <col min="4868" max="4868" width="12.28515625" style="103" customWidth="1"/>
    <col min="4869" max="4870" width="13.7109375" style="103" customWidth="1"/>
    <col min="4871" max="4871" width="11.5703125" style="103" customWidth="1"/>
    <col min="4872" max="4872" width="15" style="103" customWidth="1"/>
    <col min="4873" max="4873" width="9.140625" style="103"/>
    <col min="4874" max="4874" width="13.5703125" style="103" customWidth="1"/>
    <col min="4875" max="4875" width="34.85546875" style="103" customWidth="1"/>
    <col min="4876" max="4880" width="0" style="103" hidden="1" customWidth="1"/>
    <col min="4881" max="4881" width="14.5703125" style="103" customWidth="1"/>
    <col min="4882" max="4882" width="12.140625" style="103" bestFit="1" customWidth="1"/>
    <col min="4883" max="4883" width="12.28515625" style="103" bestFit="1" customWidth="1"/>
    <col min="4884" max="4885" width="11.85546875" style="103" bestFit="1" customWidth="1"/>
    <col min="4886" max="4886" width="34" style="103" customWidth="1"/>
    <col min="4887" max="4887" width="11.5703125" style="103" customWidth="1"/>
    <col min="4888" max="4888" width="9.85546875" style="103" bestFit="1" customWidth="1"/>
    <col min="4889" max="4889" width="12" style="103" bestFit="1" customWidth="1"/>
    <col min="4890" max="4890" width="11" style="103" bestFit="1" customWidth="1"/>
    <col min="4891" max="4891" width="12.42578125" style="103" bestFit="1" customWidth="1"/>
    <col min="4892" max="4892" width="12.140625" style="103" bestFit="1" customWidth="1"/>
    <col min="4893" max="4893" width="12.7109375" style="103" bestFit="1" customWidth="1"/>
    <col min="4894" max="4894" width="13.42578125" style="103" bestFit="1" customWidth="1"/>
    <col min="4895" max="4897" width="14.42578125" style="103" bestFit="1" customWidth="1"/>
    <col min="4898" max="4899" width="12.140625" style="103" bestFit="1" customWidth="1"/>
    <col min="4900" max="4900" width="7.28515625" style="103" bestFit="1" customWidth="1"/>
    <col min="4901" max="4902" width="11.85546875" style="103" bestFit="1" customWidth="1"/>
    <col min="4903" max="4903" width="10.7109375" style="103" customWidth="1"/>
    <col min="4904" max="4905" width="0" style="103" hidden="1" customWidth="1"/>
    <col min="4906" max="4906" width="14.28515625" style="103" bestFit="1" customWidth="1"/>
    <col min="4907" max="4907" width="18.42578125" style="103" customWidth="1"/>
    <col min="4908" max="4908" width="13.28515625" style="103" bestFit="1" customWidth="1"/>
    <col min="4909" max="4912" width="0" style="103" hidden="1" customWidth="1"/>
    <col min="4913" max="4913" width="9.140625" style="103"/>
    <col min="4914" max="4916" width="0" style="103" hidden="1" customWidth="1"/>
    <col min="4917" max="4918" width="11.7109375" style="103" bestFit="1" customWidth="1"/>
    <col min="4919" max="5120" width="9.140625" style="103"/>
    <col min="5121" max="5121" width="52.28515625" style="103" customWidth="1"/>
    <col min="5122" max="5122" width="12.42578125" style="103" customWidth="1"/>
    <col min="5123" max="5123" width="9.28515625" style="103" customWidth="1"/>
    <col min="5124" max="5124" width="12.28515625" style="103" customWidth="1"/>
    <col min="5125" max="5126" width="13.7109375" style="103" customWidth="1"/>
    <col min="5127" max="5127" width="11.5703125" style="103" customWidth="1"/>
    <col min="5128" max="5128" width="15" style="103" customWidth="1"/>
    <col min="5129" max="5129" width="9.140625" style="103"/>
    <col min="5130" max="5130" width="13.5703125" style="103" customWidth="1"/>
    <col min="5131" max="5131" width="34.85546875" style="103" customWidth="1"/>
    <col min="5132" max="5136" width="0" style="103" hidden="1" customWidth="1"/>
    <col min="5137" max="5137" width="14.5703125" style="103" customWidth="1"/>
    <col min="5138" max="5138" width="12.140625" style="103" bestFit="1" customWidth="1"/>
    <col min="5139" max="5139" width="12.28515625" style="103" bestFit="1" customWidth="1"/>
    <col min="5140" max="5141" width="11.85546875" style="103" bestFit="1" customWidth="1"/>
    <col min="5142" max="5142" width="34" style="103" customWidth="1"/>
    <col min="5143" max="5143" width="11.5703125" style="103" customWidth="1"/>
    <col min="5144" max="5144" width="9.85546875" style="103" bestFit="1" customWidth="1"/>
    <col min="5145" max="5145" width="12" style="103" bestFit="1" customWidth="1"/>
    <col min="5146" max="5146" width="11" style="103" bestFit="1" customWidth="1"/>
    <col min="5147" max="5147" width="12.42578125" style="103" bestFit="1" customWidth="1"/>
    <col min="5148" max="5148" width="12.140625" style="103" bestFit="1" customWidth="1"/>
    <col min="5149" max="5149" width="12.7109375" style="103" bestFit="1" customWidth="1"/>
    <col min="5150" max="5150" width="13.42578125" style="103" bestFit="1" customWidth="1"/>
    <col min="5151" max="5153" width="14.42578125" style="103" bestFit="1" customWidth="1"/>
    <col min="5154" max="5155" width="12.140625" style="103" bestFit="1" customWidth="1"/>
    <col min="5156" max="5156" width="7.28515625" style="103" bestFit="1" customWidth="1"/>
    <col min="5157" max="5158" width="11.85546875" style="103" bestFit="1" customWidth="1"/>
    <col min="5159" max="5159" width="10.7109375" style="103" customWidth="1"/>
    <col min="5160" max="5161" width="0" style="103" hidden="1" customWidth="1"/>
    <col min="5162" max="5162" width="14.28515625" style="103" bestFit="1" customWidth="1"/>
    <col min="5163" max="5163" width="18.42578125" style="103" customWidth="1"/>
    <col min="5164" max="5164" width="13.28515625" style="103" bestFit="1" customWidth="1"/>
    <col min="5165" max="5168" width="0" style="103" hidden="1" customWidth="1"/>
    <col min="5169" max="5169" width="9.140625" style="103"/>
    <col min="5170" max="5172" width="0" style="103" hidden="1" customWidth="1"/>
    <col min="5173" max="5174" width="11.7109375" style="103" bestFit="1" customWidth="1"/>
    <col min="5175" max="5376" width="9.140625" style="103"/>
    <col min="5377" max="5377" width="52.28515625" style="103" customWidth="1"/>
    <col min="5378" max="5378" width="12.42578125" style="103" customWidth="1"/>
    <col min="5379" max="5379" width="9.28515625" style="103" customWidth="1"/>
    <col min="5380" max="5380" width="12.28515625" style="103" customWidth="1"/>
    <col min="5381" max="5382" width="13.7109375" style="103" customWidth="1"/>
    <col min="5383" max="5383" width="11.5703125" style="103" customWidth="1"/>
    <col min="5384" max="5384" width="15" style="103" customWidth="1"/>
    <col min="5385" max="5385" width="9.140625" style="103"/>
    <col min="5386" max="5386" width="13.5703125" style="103" customWidth="1"/>
    <col min="5387" max="5387" width="34.85546875" style="103" customWidth="1"/>
    <col min="5388" max="5392" width="0" style="103" hidden="1" customWidth="1"/>
    <col min="5393" max="5393" width="14.5703125" style="103" customWidth="1"/>
    <col min="5394" max="5394" width="12.140625" style="103" bestFit="1" customWidth="1"/>
    <col min="5395" max="5395" width="12.28515625" style="103" bestFit="1" customWidth="1"/>
    <col min="5396" max="5397" width="11.85546875" style="103" bestFit="1" customWidth="1"/>
    <col min="5398" max="5398" width="34" style="103" customWidth="1"/>
    <col min="5399" max="5399" width="11.5703125" style="103" customWidth="1"/>
    <col min="5400" max="5400" width="9.85546875" style="103" bestFit="1" customWidth="1"/>
    <col min="5401" max="5401" width="12" style="103" bestFit="1" customWidth="1"/>
    <col min="5402" max="5402" width="11" style="103" bestFit="1" customWidth="1"/>
    <col min="5403" max="5403" width="12.42578125" style="103" bestFit="1" customWidth="1"/>
    <col min="5404" max="5404" width="12.140625" style="103" bestFit="1" customWidth="1"/>
    <col min="5405" max="5405" width="12.7109375" style="103" bestFit="1" customWidth="1"/>
    <col min="5406" max="5406" width="13.42578125" style="103" bestFit="1" customWidth="1"/>
    <col min="5407" max="5409" width="14.42578125" style="103" bestFit="1" customWidth="1"/>
    <col min="5410" max="5411" width="12.140625" style="103" bestFit="1" customWidth="1"/>
    <col min="5412" max="5412" width="7.28515625" style="103" bestFit="1" customWidth="1"/>
    <col min="5413" max="5414" width="11.85546875" style="103" bestFit="1" customWidth="1"/>
    <col min="5415" max="5415" width="10.7109375" style="103" customWidth="1"/>
    <col min="5416" max="5417" width="0" style="103" hidden="1" customWidth="1"/>
    <col min="5418" max="5418" width="14.28515625" style="103" bestFit="1" customWidth="1"/>
    <col min="5419" max="5419" width="18.42578125" style="103" customWidth="1"/>
    <col min="5420" max="5420" width="13.28515625" style="103" bestFit="1" customWidth="1"/>
    <col min="5421" max="5424" width="0" style="103" hidden="1" customWidth="1"/>
    <col min="5425" max="5425" width="9.140625" style="103"/>
    <col min="5426" max="5428" width="0" style="103" hidden="1" customWidth="1"/>
    <col min="5429" max="5430" width="11.7109375" style="103" bestFit="1" customWidth="1"/>
    <col min="5431" max="5632" width="9.140625" style="103"/>
    <col min="5633" max="5633" width="52.28515625" style="103" customWidth="1"/>
    <col min="5634" max="5634" width="12.42578125" style="103" customWidth="1"/>
    <col min="5635" max="5635" width="9.28515625" style="103" customWidth="1"/>
    <col min="5636" max="5636" width="12.28515625" style="103" customWidth="1"/>
    <col min="5637" max="5638" width="13.7109375" style="103" customWidth="1"/>
    <col min="5639" max="5639" width="11.5703125" style="103" customWidth="1"/>
    <col min="5640" max="5640" width="15" style="103" customWidth="1"/>
    <col min="5641" max="5641" width="9.140625" style="103"/>
    <col min="5642" max="5642" width="13.5703125" style="103" customWidth="1"/>
    <col min="5643" max="5643" width="34.85546875" style="103" customWidth="1"/>
    <col min="5644" max="5648" width="0" style="103" hidden="1" customWidth="1"/>
    <col min="5649" max="5649" width="14.5703125" style="103" customWidth="1"/>
    <col min="5650" max="5650" width="12.140625" style="103" bestFit="1" customWidth="1"/>
    <col min="5651" max="5651" width="12.28515625" style="103" bestFit="1" customWidth="1"/>
    <col min="5652" max="5653" width="11.85546875" style="103" bestFit="1" customWidth="1"/>
    <col min="5654" max="5654" width="34" style="103" customWidth="1"/>
    <col min="5655" max="5655" width="11.5703125" style="103" customWidth="1"/>
    <col min="5656" max="5656" width="9.85546875" style="103" bestFit="1" customWidth="1"/>
    <col min="5657" max="5657" width="12" style="103" bestFit="1" customWidth="1"/>
    <col min="5658" max="5658" width="11" style="103" bestFit="1" customWidth="1"/>
    <col min="5659" max="5659" width="12.42578125" style="103" bestFit="1" customWidth="1"/>
    <col min="5660" max="5660" width="12.140625" style="103" bestFit="1" customWidth="1"/>
    <col min="5661" max="5661" width="12.7109375" style="103" bestFit="1" customWidth="1"/>
    <col min="5662" max="5662" width="13.42578125" style="103" bestFit="1" customWidth="1"/>
    <col min="5663" max="5665" width="14.42578125" style="103" bestFit="1" customWidth="1"/>
    <col min="5666" max="5667" width="12.140625" style="103" bestFit="1" customWidth="1"/>
    <col min="5668" max="5668" width="7.28515625" style="103" bestFit="1" customWidth="1"/>
    <col min="5669" max="5670" width="11.85546875" style="103" bestFit="1" customWidth="1"/>
    <col min="5671" max="5671" width="10.7109375" style="103" customWidth="1"/>
    <col min="5672" max="5673" width="0" style="103" hidden="1" customWidth="1"/>
    <col min="5674" max="5674" width="14.28515625" style="103" bestFit="1" customWidth="1"/>
    <col min="5675" max="5675" width="18.42578125" style="103" customWidth="1"/>
    <col min="5676" max="5676" width="13.28515625" style="103" bestFit="1" customWidth="1"/>
    <col min="5677" max="5680" width="0" style="103" hidden="1" customWidth="1"/>
    <col min="5681" max="5681" width="9.140625" style="103"/>
    <col min="5682" max="5684" width="0" style="103" hidden="1" customWidth="1"/>
    <col min="5685" max="5686" width="11.7109375" style="103" bestFit="1" customWidth="1"/>
    <col min="5687" max="5888" width="9.140625" style="103"/>
    <col min="5889" max="5889" width="52.28515625" style="103" customWidth="1"/>
    <col min="5890" max="5890" width="12.42578125" style="103" customWidth="1"/>
    <col min="5891" max="5891" width="9.28515625" style="103" customWidth="1"/>
    <col min="5892" max="5892" width="12.28515625" style="103" customWidth="1"/>
    <col min="5893" max="5894" width="13.7109375" style="103" customWidth="1"/>
    <col min="5895" max="5895" width="11.5703125" style="103" customWidth="1"/>
    <col min="5896" max="5896" width="15" style="103" customWidth="1"/>
    <col min="5897" max="5897" width="9.140625" style="103"/>
    <col min="5898" max="5898" width="13.5703125" style="103" customWidth="1"/>
    <col min="5899" max="5899" width="34.85546875" style="103" customWidth="1"/>
    <col min="5900" max="5904" width="0" style="103" hidden="1" customWidth="1"/>
    <col min="5905" max="5905" width="14.5703125" style="103" customWidth="1"/>
    <col min="5906" max="5906" width="12.140625" style="103" bestFit="1" customWidth="1"/>
    <col min="5907" max="5907" width="12.28515625" style="103" bestFit="1" customWidth="1"/>
    <col min="5908" max="5909" width="11.85546875" style="103" bestFit="1" customWidth="1"/>
    <col min="5910" max="5910" width="34" style="103" customWidth="1"/>
    <col min="5911" max="5911" width="11.5703125" style="103" customWidth="1"/>
    <col min="5912" max="5912" width="9.85546875" style="103" bestFit="1" customWidth="1"/>
    <col min="5913" max="5913" width="12" style="103" bestFit="1" customWidth="1"/>
    <col min="5914" max="5914" width="11" style="103" bestFit="1" customWidth="1"/>
    <col min="5915" max="5915" width="12.42578125" style="103" bestFit="1" customWidth="1"/>
    <col min="5916" max="5916" width="12.140625" style="103" bestFit="1" customWidth="1"/>
    <col min="5917" max="5917" width="12.7109375" style="103" bestFit="1" customWidth="1"/>
    <col min="5918" max="5918" width="13.42578125" style="103" bestFit="1" customWidth="1"/>
    <col min="5919" max="5921" width="14.42578125" style="103" bestFit="1" customWidth="1"/>
    <col min="5922" max="5923" width="12.140625" style="103" bestFit="1" customWidth="1"/>
    <col min="5924" max="5924" width="7.28515625" style="103" bestFit="1" customWidth="1"/>
    <col min="5925" max="5926" width="11.85546875" style="103" bestFit="1" customWidth="1"/>
    <col min="5927" max="5927" width="10.7109375" style="103" customWidth="1"/>
    <col min="5928" max="5929" width="0" style="103" hidden="1" customWidth="1"/>
    <col min="5930" max="5930" width="14.28515625" style="103" bestFit="1" customWidth="1"/>
    <col min="5931" max="5931" width="18.42578125" style="103" customWidth="1"/>
    <col min="5932" max="5932" width="13.28515625" style="103" bestFit="1" customWidth="1"/>
    <col min="5933" max="5936" width="0" style="103" hidden="1" customWidth="1"/>
    <col min="5937" max="5937" width="9.140625" style="103"/>
    <col min="5938" max="5940" width="0" style="103" hidden="1" customWidth="1"/>
    <col min="5941" max="5942" width="11.7109375" style="103" bestFit="1" customWidth="1"/>
    <col min="5943" max="6144" width="9.140625" style="103"/>
    <col min="6145" max="6145" width="52.28515625" style="103" customWidth="1"/>
    <col min="6146" max="6146" width="12.42578125" style="103" customWidth="1"/>
    <col min="6147" max="6147" width="9.28515625" style="103" customWidth="1"/>
    <col min="6148" max="6148" width="12.28515625" style="103" customWidth="1"/>
    <col min="6149" max="6150" width="13.7109375" style="103" customWidth="1"/>
    <col min="6151" max="6151" width="11.5703125" style="103" customWidth="1"/>
    <col min="6152" max="6152" width="15" style="103" customWidth="1"/>
    <col min="6153" max="6153" width="9.140625" style="103"/>
    <col min="6154" max="6154" width="13.5703125" style="103" customWidth="1"/>
    <col min="6155" max="6155" width="34.85546875" style="103" customWidth="1"/>
    <col min="6156" max="6160" width="0" style="103" hidden="1" customWidth="1"/>
    <col min="6161" max="6161" width="14.5703125" style="103" customWidth="1"/>
    <col min="6162" max="6162" width="12.140625" style="103" bestFit="1" customWidth="1"/>
    <col min="6163" max="6163" width="12.28515625" style="103" bestFit="1" customWidth="1"/>
    <col min="6164" max="6165" width="11.85546875" style="103" bestFit="1" customWidth="1"/>
    <col min="6166" max="6166" width="34" style="103" customWidth="1"/>
    <col min="6167" max="6167" width="11.5703125" style="103" customWidth="1"/>
    <col min="6168" max="6168" width="9.85546875" style="103" bestFit="1" customWidth="1"/>
    <col min="6169" max="6169" width="12" style="103" bestFit="1" customWidth="1"/>
    <col min="6170" max="6170" width="11" style="103" bestFit="1" customWidth="1"/>
    <col min="6171" max="6171" width="12.42578125" style="103" bestFit="1" customWidth="1"/>
    <col min="6172" max="6172" width="12.140625" style="103" bestFit="1" customWidth="1"/>
    <col min="6173" max="6173" width="12.7109375" style="103" bestFit="1" customWidth="1"/>
    <col min="6174" max="6174" width="13.42578125" style="103" bestFit="1" customWidth="1"/>
    <col min="6175" max="6177" width="14.42578125" style="103" bestFit="1" customWidth="1"/>
    <col min="6178" max="6179" width="12.140625" style="103" bestFit="1" customWidth="1"/>
    <col min="6180" max="6180" width="7.28515625" style="103" bestFit="1" customWidth="1"/>
    <col min="6181" max="6182" width="11.85546875" style="103" bestFit="1" customWidth="1"/>
    <col min="6183" max="6183" width="10.7109375" style="103" customWidth="1"/>
    <col min="6184" max="6185" width="0" style="103" hidden="1" customWidth="1"/>
    <col min="6186" max="6186" width="14.28515625" style="103" bestFit="1" customWidth="1"/>
    <col min="6187" max="6187" width="18.42578125" style="103" customWidth="1"/>
    <col min="6188" max="6188" width="13.28515625" style="103" bestFit="1" customWidth="1"/>
    <col min="6189" max="6192" width="0" style="103" hidden="1" customWidth="1"/>
    <col min="6193" max="6193" width="9.140625" style="103"/>
    <col min="6194" max="6196" width="0" style="103" hidden="1" customWidth="1"/>
    <col min="6197" max="6198" width="11.7109375" style="103" bestFit="1" customWidth="1"/>
    <col min="6199" max="6400" width="9.140625" style="103"/>
    <col min="6401" max="6401" width="52.28515625" style="103" customWidth="1"/>
    <col min="6402" max="6402" width="12.42578125" style="103" customWidth="1"/>
    <col min="6403" max="6403" width="9.28515625" style="103" customWidth="1"/>
    <col min="6404" max="6404" width="12.28515625" style="103" customWidth="1"/>
    <col min="6405" max="6406" width="13.7109375" style="103" customWidth="1"/>
    <col min="6407" max="6407" width="11.5703125" style="103" customWidth="1"/>
    <col min="6408" max="6408" width="15" style="103" customWidth="1"/>
    <col min="6409" max="6409" width="9.140625" style="103"/>
    <col min="6410" max="6410" width="13.5703125" style="103" customWidth="1"/>
    <col min="6411" max="6411" width="34.85546875" style="103" customWidth="1"/>
    <col min="6412" max="6416" width="0" style="103" hidden="1" customWidth="1"/>
    <col min="6417" max="6417" width="14.5703125" style="103" customWidth="1"/>
    <col min="6418" max="6418" width="12.140625" style="103" bestFit="1" customWidth="1"/>
    <col min="6419" max="6419" width="12.28515625" style="103" bestFit="1" customWidth="1"/>
    <col min="6420" max="6421" width="11.85546875" style="103" bestFit="1" customWidth="1"/>
    <col min="6422" max="6422" width="34" style="103" customWidth="1"/>
    <col min="6423" max="6423" width="11.5703125" style="103" customWidth="1"/>
    <col min="6424" max="6424" width="9.85546875" style="103" bestFit="1" customWidth="1"/>
    <col min="6425" max="6425" width="12" style="103" bestFit="1" customWidth="1"/>
    <col min="6426" max="6426" width="11" style="103" bestFit="1" customWidth="1"/>
    <col min="6427" max="6427" width="12.42578125" style="103" bestFit="1" customWidth="1"/>
    <col min="6428" max="6428" width="12.140625" style="103" bestFit="1" customWidth="1"/>
    <col min="6429" max="6429" width="12.7109375" style="103" bestFit="1" customWidth="1"/>
    <col min="6430" max="6430" width="13.42578125" style="103" bestFit="1" customWidth="1"/>
    <col min="6431" max="6433" width="14.42578125" style="103" bestFit="1" customWidth="1"/>
    <col min="6434" max="6435" width="12.140625" style="103" bestFit="1" customWidth="1"/>
    <col min="6436" max="6436" width="7.28515625" style="103" bestFit="1" customWidth="1"/>
    <col min="6437" max="6438" width="11.85546875" style="103" bestFit="1" customWidth="1"/>
    <col min="6439" max="6439" width="10.7109375" style="103" customWidth="1"/>
    <col min="6440" max="6441" width="0" style="103" hidden="1" customWidth="1"/>
    <col min="6442" max="6442" width="14.28515625" style="103" bestFit="1" customWidth="1"/>
    <col min="6443" max="6443" width="18.42578125" style="103" customWidth="1"/>
    <col min="6444" max="6444" width="13.28515625" style="103" bestFit="1" customWidth="1"/>
    <col min="6445" max="6448" width="0" style="103" hidden="1" customWidth="1"/>
    <col min="6449" max="6449" width="9.140625" style="103"/>
    <col min="6450" max="6452" width="0" style="103" hidden="1" customWidth="1"/>
    <col min="6453" max="6454" width="11.7109375" style="103" bestFit="1" customWidth="1"/>
    <col min="6455" max="6656" width="9.140625" style="103"/>
    <col min="6657" max="6657" width="52.28515625" style="103" customWidth="1"/>
    <col min="6658" max="6658" width="12.42578125" style="103" customWidth="1"/>
    <col min="6659" max="6659" width="9.28515625" style="103" customWidth="1"/>
    <col min="6660" max="6660" width="12.28515625" style="103" customWidth="1"/>
    <col min="6661" max="6662" width="13.7109375" style="103" customWidth="1"/>
    <col min="6663" max="6663" width="11.5703125" style="103" customWidth="1"/>
    <col min="6664" max="6664" width="15" style="103" customWidth="1"/>
    <col min="6665" max="6665" width="9.140625" style="103"/>
    <col min="6666" max="6666" width="13.5703125" style="103" customWidth="1"/>
    <col min="6667" max="6667" width="34.85546875" style="103" customWidth="1"/>
    <col min="6668" max="6672" width="0" style="103" hidden="1" customWidth="1"/>
    <col min="6673" max="6673" width="14.5703125" style="103" customWidth="1"/>
    <col min="6674" max="6674" width="12.140625" style="103" bestFit="1" customWidth="1"/>
    <col min="6675" max="6675" width="12.28515625" style="103" bestFit="1" customWidth="1"/>
    <col min="6676" max="6677" width="11.85546875" style="103" bestFit="1" customWidth="1"/>
    <col min="6678" max="6678" width="34" style="103" customWidth="1"/>
    <col min="6679" max="6679" width="11.5703125" style="103" customWidth="1"/>
    <col min="6680" max="6680" width="9.85546875" style="103" bestFit="1" customWidth="1"/>
    <col min="6681" max="6681" width="12" style="103" bestFit="1" customWidth="1"/>
    <col min="6682" max="6682" width="11" style="103" bestFit="1" customWidth="1"/>
    <col min="6683" max="6683" width="12.42578125" style="103" bestFit="1" customWidth="1"/>
    <col min="6684" max="6684" width="12.140625" style="103" bestFit="1" customWidth="1"/>
    <col min="6685" max="6685" width="12.7109375" style="103" bestFit="1" customWidth="1"/>
    <col min="6686" max="6686" width="13.42578125" style="103" bestFit="1" customWidth="1"/>
    <col min="6687" max="6689" width="14.42578125" style="103" bestFit="1" customWidth="1"/>
    <col min="6690" max="6691" width="12.140625" style="103" bestFit="1" customWidth="1"/>
    <col min="6692" max="6692" width="7.28515625" style="103" bestFit="1" customWidth="1"/>
    <col min="6693" max="6694" width="11.85546875" style="103" bestFit="1" customWidth="1"/>
    <col min="6695" max="6695" width="10.7109375" style="103" customWidth="1"/>
    <col min="6696" max="6697" width="0" style="103" hidden="1" customWidth="1"/>
    <col min="6698" max="6698" width="14.28515625" style="103" bestFit="1" customWidth="1"/>
    <col min="6699" max="6699" width="18.42578125" style="103" customWidth="1"/>
    <col min="6700" max="6700" width="13.28515625" style="103" bestFit="1" customWidth="1"/>
    <col min="6701" max="6704" width="0" style="103" hidden="1" customWidth="1"/>
    <col min="6705" max="6705" width="9.140625" style="103"/>
    <col min="6706" max="6708" width="0" style="103" hidden="1" customWidth="1"/>
    <col min="6709" max="6710" width="11.7109375" style="103" bestFit="1" customWidth="1"/>
    <col min="6711" max="6912" width="9.140625" style="103"/>
    <col min="6913" max="6913" width="52.28515625" style="103" customWidth="1"/>
    <col min="6914" max="6914" width="12.42578125" style="103" customWidth="1"/>
    <col min="6915" max="6915" width="9.28515625" style="103" customWidth="1"/>
    <col min="6916" max="6916" width="12.28515625" style="103" customWidth="1"/>
    <col min="6917" max="6918" width="13.7109375" style="103" customWidth="1"/>
    <col min="6919" max="6919" width="11.5703125" style="103" customWidth="1"/>
    <col min="6920" max="6920" width="15" style="103" customWidth="1"/>
    <col min="6921" max="6921" width="9.140625" style="103"/>
    <col min="6922" max="6922" width="13.5703125" style="103" customWidth="1"/>
    <col min="6923" max="6923" width="34.85546875" style="103" customWidth="1"/>
    <col min="6924" max="6928" width="0" style="103" hidden="1" customWidth="1"/>
    <col min="6929" max="6929" width="14.5703125" style="103" customWidth="1"/>
    <col min="6930" max="6930" width="12.140625" style="103" bestFit="1" customWidth="1"/>
    <col min="6931" max="6931" width="12.28515625" style="103" bestFit="1" customWidth="1"/>
    <col min="6932" max="6933" width="11.85546875" style="103" bestFit="1" customWidth="1"/>
    <col min="6934" max="6934" width="34" style="103" customWidth="1"/>
    <col min="6935" max="6935" width="11.5703125" style="103" customWidth="1"/>
    <col min="6936" max="6936" width="9.85546875" style="103" bestFit="1" customWidth="1"/>
    <col min="6937" max="6937" width="12" style="103" bestFit="1" customWidth="1"/>
    <col min="6938" max="6938" width="11" style="103" bestFit="1" customWidth="1"/>
    <col min="6939" max="6939" width="12.42578125" style="103" bestFit="1" customWidth="1"/>
    <col min="6940" max="6940" width="12.140625" style="103" bestFit="1" customWidth="1"/>
    <col min="6941" max="6941" width="12.7109375" style="103" bestFit="1" customWidth="1"/>
    <col min="6942" max="6942" width="13.42578125" style="103" bestFit="1" customWidth="1"/>
    <col min="6943" max="6945" width="14.42578125" style="103" bestFit="1" customWidth="1"/>
    <col min="6946" max="6947" width="12.140625" style="103" bestFit="1" customWidth="1"/>
    <col min="6948" max="6948" width="7.28515625" style="103" bestFit="1" customWidth="1"/>
    <col min="6949" max="6950" width="11.85546875" style="103" bestFit="1" customWidth="1"/>
    <col min="6951" max="6951" width="10.7109375" style="103" customWidth="1"/>
    <col min="6952" max="6953" width="0" style="103" hidden="1" customWidth="1"/>
    <col min="6954" max="6954" width="14.28515625" style="103" bestFit="1" customWidth="1"/>
    <col min="6955" max="6955" width="18.42578125" style="103" customWidth="1"/>
    <col min="6956" max="6956" width="13.28515625" style="103" bestFit="1" customWidth="1"/>
    <col min="6957" max="6960" width="0" style="103" hidden="1" customWidth="1"/>
    <col min="6961" max="6961" width="9.140625" style="103"/>
    <col min="6962" max="6964" width="0" style="103" hidden="1" customWidth="1"/>
    <col min="6965" max="6966" width="11.7109375" style="103" bestFit="1" customWidth="1"/>
    <col min="6967" max="7168" width="9.140625" style="103"/>
    <col min="7169" max="7169" width="52.28515625" style="103" customWidth="1"/>
    <col min="7170" max="7170" width="12.42578125" style="103" customWidth="1"/>
    <col min="7171" max="7171" width="9.28515625" style="103" customWidth="1"/>
    <col min="7172" max="7172" width="12.28515625" style="103" customWidth="1"/>
    <col min="7173" max="7174" width="13.7109375" style="103" customWidth="1"/>
    <col min="7175" max="7175" width="11.5703125" style="103" customWidth="1"/>
    <col min="7176" max="7176" width="15" style="103" customWidth="1"/>
    <col min="7177" max="7177" width="9.140625" style="103"/>
    <col min="7178" max="7178" width="13.5703125" style="103" customWidth="1"/>
    <col min="7179" max="7179" width="34.85546875" style="103" customWidth="1"/>
    <col min="7180" max="7184" width="0" style="103" hidden="1" customWidth="1"/>
    <col min="7185" max="7185" width="14.5703125" style="103" customWidth="1"/>
    <col min="7186" max="7186" width="12.140625" style="103" bestFit="1" customWidth="1"/>
    <col min="7187" max="7187" width="12.28515625" style="103" bestFit="1" customWidth="1"/>
    <col min="7188" max="7189" width="11.85546875" style="103" bestFit="1" customWidth="1"/>
    <col min="7190" max="7190" width="34" style="103" customWidth="1"/>
    <col min="7191" max="7191" width="11.5703125" style="103" customWidth="1"/>
    <col min="7192" max="7192" width="9.85546875" style="103" bestFit="1" customWidth="1"/>
    <col min="7193" max="7193" width="12" style="103" bestFit="1" customWidth="1"/>
    <col min="7194" max="7194" width="11" style="103" bestFit="1" customWidth="1"/>
    <col min="7195" max="7195" width="12.42578125" style="103" bestFit="1" customWidth="1"/>
    <col min="7196" max="7196" width="12.140625" style="103" bestFit="1" customWidth="1"/>
    <col min="7197" max="7197" width="12.7109375" style="103" bestFit="1" customWidth="1"/>
    <col min="7198" max="7198" width="13.42578125" style="103" bestFit="1" customWidth="1"/>
    <col min="7199" max="7201" width="14.42578125" style="103" bestFit="1" customWidth="1"/>
    <col min="7202" max="7203" width="12.140625" style="103" bestFit="1" customWidth="1"/>
    <col min="7204" max="7204" width="7.28515625" style="103" bestFit="1" customWidth="1"/>
    <col min="7205" max="7206" width="11.85546875" style="103" bestFit="1" customWidth="1"/>
    <col min="7207" max="7207" width="10.7109375" style="103" customWidth="1"/>
    <col min="7208" max="7209" width="0" style="103" hidden="1" customWidth="1"/>
    <col min="7210" max="7210" width="14.28515625" style="103" bestFit="1" customWidth="1"/>
    <col min="7211" max="7211" width="18.42578125" style="103" customWidth="1"/>
    <col min="7212" max="7212" width="13.28515625" style="103" bestFit="1" customWidth="1"/>
    <col min="7213" max="7216" width="0" style="103" hidden="1" customWidth="1"/>
    <col min="7217" max="7217" width="9.140625" style="103"/>
    <col min="7218" max="7220" width="0" style="103" hidden="1" customWidth="1"/>
    <col min="7221" max="7222" width="11.7109375" style="103" bestFit="1" customWidth="1"/>
    <col min="7223" max="7424" width="9.140625" style="103"/>
    <col min="7425" max="7425" width="52.28515625" style="103" customWidth="1"/>
    <col min="7426" max="7426" width="12.42578125" style="103" customWidth="1"/>
    <col min="7427" max="7427" width="9.28515625" style="103" customWidth="1"/>
    <col min="7428" max="7428" width="12.28515625" style="103" customWidth="1"/>
    <col min="7429" max="7430" width="13.7109375" style="103" customWidth="1"/>
    <col min="7431" max="7431" width="11.5703125" style="103" customWidth="1"/>
    <col min="7432" max="7432" width="15" style="103" customWidth="1"/>
    <col min="7433" max="7433" width="9.140625" style="103"/>
    <col min="7434" max="7434" width="13.5703125" style="103" customWidth="1"/>
    <col min="7435" max="7435" width="34.85546875" style="103" customWidth="1"/>
    <col min="7436" max="7440" width="0" style="103" hidden="1" customWidth="1"/>
    <col min="7441" max="7441" width="14.5703125" style="103" customWidth="1"/>
    <col min="7442" max="7442" width="12.140625" style="103" bestFit="1" customWidth="1"/>
    <col min="7443" max="7443" width="12.28515625" style="103" bestFit="1" customWidth="1"/>
    <col min="7444" max="7445" width="11.85546875" style="103" bestFit="1" customWidth="1"/>
    <col min="7446" max="7446" width="34" style="103" customWidth="1"/>
    <col min="7447" max="7447" width="11.5703125" style="103" customWidth="1"/>
    <col min="7448" max="7448" width="9.85546875" style="103" bestFit="1" customWidth="1"/>
    <col min="7449" max="7449" width="12" style="103" bestFit="1" customWidth="1"/>
    <col min="7450" max="7450" width="11" style="103" bestFit="1" customWidth="1"/>
    <col min="7451" max="7451" width="12.42578125" style="103" bestFit="1" customWidth="1"/>
    <col min="7452" max="7452" width="12.140625" style="103" bestFit="1" customWidth="1"/>
    <col min="7453" max="7453" width="12.7109375" style="103" bestFit="1" customWidth="1"/>
    <col min="7454" max="7454" width="13.42578125" style="103" bestFit="1" customWidth="1"/>
    <col min="7455" max="7457" width="14.42578125" style="103" bestFit="1" customWidth="1"/>
    <col min="7458" max="7459" width="12.140625" style="103" bestFit="1" customWidth="1"/>
    <col min="7460" max="7460" width="7.28515625" style="103" bestFit="1" customWidth="1"/>
    <col min="7461" max="7462" width="11.85546875" style="103" bestFit="1" customWidth="1"/>
    <col min="7463" max="7463" width="10.7109375" style="103" customWidth="1"/>
    <col min="7464" max="7465" width="0" style="103" hidden="1" customWidth="1"/>
    <col min="7466" max="7466" width="14.28515625" style="103" bestFit="1" customWidth="1"/>
    <col min="7467" max="7467" width="18.42578125" style="103" customWidth="1"/>
    <col min="7468" max="7468" width="13.28515625" style="103" bestFit="1" customWidth="1"/>
    <col min="7469" max="7472" width="0" style="103" hidden="1" customWidth="1"/>
    <col min="7473" max="7473" width="9.140625" style="103"/>
    <col min="7474" max="7476" width="0" style="103" hidden="1" customWidth="1"/>
    <col min="7477" max="7478" width="11.7109375" style="103" bestFit="1" customWidth="1"/>
    <col min="7479" max="7680" width="9.140625" style="103"/>
    <col min="7681" max="7681" width="52.28515625" style="103" customWidth="1"/>
    <col min="7682" max="7682" width="12.42578125" style="103" customWidth="1"/>
    <col min="7683" max="7683" width="9.28515625" style="103" customWidth="1"/>
    <col min="7684" max="7684" width="12.28515625" style="103" customWidth="1"/>
    <col min="7685" max="7686" width="13.7109375" style="103" customWidth="1"/>
    <col min="7687" max="7687" width="11.5703125" style="103" customWidth="1"/>
    <col min="7688" max="7688" width="15" style="103" customWidth="1"/>
    <col min="7689" max="7689" width="9.140625" style="103"/>
    <col min="7690" max="7690" width="13.5703125" style="103" customWidth="1"/>
    <col min="7691" max="7691" width="34.85546875" style="103" customWidth="1"/>
    <col min="7692" max="7696" width="0" style="103" hidden="1" customWidth="1"/>
    <col min="7697" max="7697" width="14.5703125" style="103" customWidth="1"/>
    <col min="7698" max="7698" width="12.140625" style="103" bestFit="1" customWidth="1"/>
    <col min="7699" max="7699" width="12.28515625" style="103" bestFit="1" customWidth="1"/>
    <col min="7700" max="7701" width="11.85546875" style="103" bestFit="1" customWidth="1"/>
    <col min="7702" max="7702" width="34" style="103" customWidth="1"/>
    <col min="7703" max="7703" width="11.5703125" style="103" customWidth="1"/>
    <col min="7704" max="7704" width="9.85546875" style="103" bestFit="1" customWidth="1"/>
    <col min="7705" max="7705" width="12" style="103" bestFit="1" customWidth="1"/>
    <col min="7706" max="7706" width="11" style="103" bestFit="1" customWidth="1"/>
    <col min="7707" max="7707" width="12.42578125" style="103" bestFit="1" customWidth="1"/>
    <col min="7708" max="7708" width="12.140625" style="103" bestFit="1" customWidth="1"/>
    <col min="7709" max="7709" width="12.7109375" style="103" bestFit="1" customWidth="1"/>
    <col min="7710" max="7710" width="13.42578125" style="103" bestFit="1" customWidth="1"/>
    <col min="7711" max="7713" width="14.42578125" style="103" bestFit="1" customWidth="1"/>
    <col min="7714" max="7715" width="12.140625" style="103" bestFit="1" customWidth="1"/>
    <col min="7716" max="7716" width="7.28515625" style="103" bestFit="1" customWidth="1"/>
    <col min="7717" max="7718" width="11.85546875" style="103" bestFit="1" customWidth="1"/>
    <col min="7719" max="7719" width="10.7109375" style="103" customWidth="1"/>
    <col min="7720" max="7721" width="0" style="103" hidden="1" customWidth="1"/>
    <col min="7722" max="7722" width="14.28515625" style="103" bestFit="1" customWidth="1"/>
    <col min="7723" max="7723" width="18.42578125" style="103" customWidth="1"/>
    <col min="7724" max="7724" width="13.28515625" style="103" bestFit="1" customWidth="1"/>
    <col min="7725" max="7728" width="0" style="103" hidden="1" customWidth="1"/>
    <col min="7729" max="7729" width="9.140625" style="103"/>
    <col min="7730" max="7732" width="0" style="103" hidden="1" customWidth="1"/>
    <col min="7733" max="7734" width="11.7109375" style="103" bestFit="1" customWidth="1"/>
    <col min="7735" max="7936" width="9.140625" style="103"/>
    <col min="7937" max="7937" width="52.28515625" style="103" customWidth="1"/>
    <col min="7938" max="7938" width="12.42578125" style="103" customWidth="1"/>
    <col min="7939" max="7939" width="9.28515625" style="103" customWidth="1"/>
    <col min="7940" max="7940" width="12.28515625" style="103" customWidth="1"/>
    <col min="7941" max="7942" width="13.7109375" style="103" customWidth="1"/>
    <col min="7943" max="7943" width="11.5703125" style="103" customWidth="1"/>
    <col min="7944" max="7944" width="15" style="103" customWidth="1"/>
    <col min="7945" max="7945" width="9.140625" style="103"/>
    <col min="7946" max="7946" width="13.5703125" style="103" customWidth="1"/>
    <col min="7947" max="7947" width="34.85546875" style="103" customWidth="1"/>
    <col min="7948" max="7952" width="0" style="103" hidden="1" customWidth="1"/>
    <col min="7953" max="7953" width="14.5703125" style="103" customWidth="1"/>
    <col min="7954" max="7954" width="12.140625" style="103" bestFit="1" customWidth="1"/>
    <col min="7955" max="7955" width="12.28515625" style="103" bestFit="1" customWidth="1"/>
    <col min="7956" max="7957" width="11.85546875" style="103" bestFit="1" customWidth="1"/>
    <col min="7958" max="7958" width="34" style="103" customWidth="1"/>
    <col min="7959" max="7959" width="11.5703125" style="103" customWidth="1"/>
    <col min="7960" max="7960" width="9.85546875" style="103" bestFit="1" customWidth="1"/>
    <col min="7961" max="7961" width="12" style="103" bestFit="1" customWidth="1"/>
    <col min="7962" max="7962" width="11" style="103" bestFit="1" customWidth="1"/>
    <col min="7963" max="7963" width="12.42578125" style="103" bestFit="1" customWidth="1"/>
    <col min="7964" max="7964" width="12.140625" style="103" bestFit="1" customWidth="1"/>
    <col min="7965" max="7965" width="12.7109375" style="103" bestFit="1" customWidth="1"/>
    <col min="7966" max="7966" width="13.42578125" style="103" bestFit="1" customWidth="1"/>
    <col min="7967" max="7969" width="14.42578125" style="103" bestFit="1" customWidth="1"/>
    <col min="7970" max="7971" width="12.140625" style="103" bestFit="1" customWidth="1"/>
    <col min="7972" max="7972" width="7.28515625" style="103" bestFit="1" customWidth="1"/>
    <col min="7973" max="7974" width="11.85546875" style="103" bestFit="1" customWidth="1"/>
    <col min="7975" max="7975" width="10.7109375" style="103" customWidth="1"/>
    <col min="7976" max="7977" width="0" style="103" hidden="1" customWidth="1"/>
    <col min="7978" max="7978" width="14.28515625" style="103" bestFit="1" customWidth="1"/>
    <col min="7979" max="7979" width="18.42578125" style="103" customWidth="1"/>
    <col min="7980" max="7980" width="13.28515625" style="103" bestFit="1" customWidth="1"/>
    <col min="7981" max="7984" width="0" style="103" hidden="1" customWidth="1"/>
    <col min="7985" max="7985" width="9.140625" style="103"/>
    <col min="7986" max="7988" width="0" style="103" hidden="1" customWidth="1"/>
    <col min="7989" max="7990" width="11.7109375" style="103" bestFit="1" customWidth="1"/>
    <col min="7991" max="8192" width="9.140625" style="103"/>
    <col min="8193" max="8193" width="52.28515625" style="103" customWidth="1"/>
    <col min="8194" max="8194" width="12.42578125" style="103" customWidth="1"/>
    <col min="8195" max="8195" width="9.28515625" style="103" customWidth="1"/>
    <col min="8196" max="8196" width="12.28515625" style="103" customWidth="1"/>
    <col min="8197" max="8198" width="13.7109375" style="103" customWidth="1"/>
    <col min="8199" max="8199" width="11.5703125" style="103" customWidth="1"/>
    <col min="8200" max="8200" width="15" style="103" customWidth="1"/>
    <col min="8201" max="8201" width="9.140625" style="103"/>
    <col min="8202" max="8202" width="13.5703125" style="103" customWidth="1"/>
    <col min="8203" max="8203" width="34.85546875" style="103" customWidth="1"/>
    <col min="8204" max="8208" width="0" style="103" hidden="1" customWidth="1"/>
    <col min="8209" max="8209" width="14.5703125" style="103" customWidth="1"/>
    <col min="8210" max="8210" width="12.140625" style="103" bestFit="1" customWidth="1"/>
    <col min="8211" max="8211" width="12.28515625" style="103" bestFit="1" customWidth="1"/>
    <col min="8212" max="8213" width="11.85546875" style="103" bestFit="1" customWidth="1"/>
    <col min="8214" max="8214" width="34" style="103" customWidth="1"/>
    <col min="8215" max="8215" width="11.5703125" style="103" customWidth="1"/>
    <col min="8216" max="8216" width="9.85546875" style="103" bestFit="1" customWidth="1"/>
    <col min="8217" max="8217" width="12" style="103" bestFit="1" customWidth="1"/>
    <col min="8218" max="8218" width="11" style="103" bestFit="1" customWidth="1"/>
    <col min="8219" max="8219" width="12.42578125" style="103" bestFit="1" customWidth="1"/>
    <col min="8220" max="8220" width="12.140625" style="103" bestFit="1" customWidth="1"/>
    <col min="8221" max="8221" width="12.7109375" style="103" bestFit="1" customWidth="1"/>
    <col min="8222" max="8222" width="13.42578125" style="103" bestFit="1" customWidth="1"/>
    <col min="8223" max="8225" width="14.42578125" style="103" bestFit="1" customWidth="1"/>
    <col min="8226" max="8227" width="12.140625" style="103" bestFit="1" customWidth="1"/>
    <col min="8228" max="8228" width="7.28515625" style="103" bestFit="1" customWidth="1"/>
    <col min="8229" max="8230" width="11.85546875" style="103" bestFit="1" customWidth="1"/>
    <col min="8231" max="8231" width="10.7109375" style="103" customWidth="1"/>
    <col min="8232" max="8233" width="0" style="103" hidden="1" customWidth="1"/>
    <col min="8234" max="8234" width="14.28515625" style="103" bestFit="1" customWidth="1"/>
    <col min="8235" max="8235" width="18.42578125" style="103" customWidth="1"/>
    <col min="8236" max="8236" width="13.28515625" style="103" bestFit="1" customWidth="1"/>
    <col min="8237" max="8240" width="0" style="103" hidden="1" customWidth="1"/>
    <col min="8241" max="8241" width="9.140625" style="103"/>
    <col min="8242" max="8244" width="0" style="103" hidden="1" customWidth="1"/>
    <col min="8245" max="8246" width="11.7109375" style="103" bestFit="1" customWidth="1"/>
    <col min="8247" max="8448" width="9.140625" style="103"/>
    <col min="8449" max="8449" width="52.28515625" style="103" customWidth="1"/>
    <col min="8450" max="8450" width="12.42578125" style="103" customWidth="1"/>
    <col min="8451" max="8451" width="9.28515625" style="103" customWidth="1"/>
    <col min="8452" max="8452" width="12.28515625" style="103" customWidth="1"/>
    <col min="8453" max="8454" width="13.7109375" style="103" customWidth="1"/>
    <col min="8455" max="8455" width="11.5703125" style="103" customWidth="1"/>
    <col min="8456" max="8456" width="15" style="103" customWidth="1"/>
    <col min="8457" max="8457" width="9.140625" style="103"/>
    <col min="8458" max="8458" width="13.5703125" style="103" customWidth="1"/>
    <col min="8459" max="8459" width="34.85546875" style="103" customWidth="1"/>
    <col min="8460" max="8464" width="0" style="103" hidden="1" customWidth="1"/>
    <col min="8465" max="8465" width="14.5703125" style="103" customWidth="1"/>
    <col min="8466" max="8466" width="12.140625" style="103" bestFit="1" customWidth="1"/>
    <col min="8467" max="8467" width="12.28515625" style="103" bestFit="1" customWidth="1"/>
    <col min="8468" max="8469" width="11.85546875" style="103" bestFit="1" customWidth="1"/>
    <col min="8470" max="8470" width="34" style="103" customWidth="1"/>
    <col min="8471" max="8471" width="11.5703125" style="103" customWidth="1"/>
    <col min="8472" max="8472" width="9.85546875" style="103" bestFit="1" customWidth="1"/>
    <col min="8473" max="8473" width="12" style="103" bestFit="1" customWidth="1"/>
    <col min="8474" max="8474" width="11" style="103" bestFit="1" customWidth="1"/>
    <col min="8475" max="8475" width="12.42578125" style="103" bestFit="1" customWidth="1"/>
    <col min="8476" max="8476" width="12.140625" style="103" bestFit="1" customWidth="1"/>
    <col min="8477" max="8477" width="12.7109375" style="103" bestFit="1" customWidth="1"/>
    <col min="8478" max="8478" width="13.42578125" style="103" bestFit="1" customWidth="1"/>
    <col min="8479" max="8481" width="14.42578125" style="103" bestFit="1" customWidth="1"/>
    <col min="8482" max="8483" width="12.140625" style="103" bestFit="1" customWidth="1"/>
    <col min="8484" max="8484" width="7.28515625" style="103" bestFit="1" customWidth="1"/>
    <col min="8485" max="8486" width="11.85546875" style="103" bestFit="1" customWidth="1"/>
    <col min="8487" max="8487" width="10.7109375" style="103" customWidth="1"/>
    <col min="8488" max="8489" width="0" style="103" hidden="1" customWidth="1"/>
    <col min="8490" max="8490" width="14.28515625" style="103" bestFit="1" customWidth="1"/>
    <col min="8491" max="8491" width="18.42578125" style="103" customWidth="1"/>
    <col min="8492" max="8492" width="13.28515625" style="103" bestFit="1" customWidth="1"/>
    <col min="8493" max="8496" width="0" style="103" hidden="1" customWidth="1"/>
    <col min="8497" max="8497" width="9.140625" style="103"/>
    <col min="8498" max="8500" width="0" style="103" hidden="1" customWidth="1"/>
    <col min="8501" max="8502" width="11.7109375" style="103" bestFit="1" customWidth="1"/>
    <col min="8503" max="8704" width="9.140625" style="103"/>
    <col min="8705" max="8705" width="52.28515625" style="103" customWidth="1"/>
    <col min="8706" max="8706" width="12.42578125" style="103" customWidth="1"/>
    <col min="8707" max="8707" width="9.28515625" style="103" customWidth="1"/>
    <col min="8708" max="8708" width="12.28515625" style="103" customWidth="1"/>
    <col min="8709" max="8710" width="13.7109375" style="103" customWidth="1"/>
    <col min="8711" max="8711" width="11.5703125" style="103" customWidth="1"/>
    <col min="8712" max="8712" width="15" style="103" customWidth="1"/>
    <col min="8713" max="8713" width="9.140625" style="103"/>
    <col min="8714" max="8714" width="13.5703125" style="103" customWidth="1"/>
    <col min="8715" max="8715" width="34.85546875" style="103" customWidth="1"/>
    <col min="8716" max="8720" width="0" style="103" hidden="1" customWidth="1"/>
    <col min="8721" max="8721" width="14.5703125" style="103" customWidth="1"/>
    <col min="8722" max="8722" width="12.140625" style="103" bestFit="1" customWidth="1"/>
    <col min="8723" max="8723" width="12.28515625" style="103" bestFit="1" customWidth="1"/>
    <col min="8724" max="8725" width="11.85546875" style="103" bestFit="1" customWidth="1"/>
    <col min="8726" max="8726" width="34" style="103" customWidth="1"/>
    <col min="8727" max="8727" width="11.5703125" style="103" customWidth="1"/>
    <col min="8728" max="8728" width="9.85546875" style="103" bestFit="1" customWidth="1"/>
    <col min="8729" max="8729" width="12" style="103" bestFit="1" customWidth="1"/>
    <col min="8730" max="8730" width="11" style="103" bestFit="1" customWidth="1"/>
    <col min="8731" max="8731" width="12.42578125" style="103" bestFit="1" customWidth="1"/>
    <col min="8732" max="8732" width="12.140625" style="103" bestFit="1" customWidth="1"/>
    <col min="8733" max="8733" width="12.7109375" style="103" bestFit="1" customWidth="1"/>
    <col min="8734" max="8734" width="13.42578125" style="103" bestFit="1" customWidth="1"/>
    <col min="8735" max="8737" width="14.42578125" style="103" bestFit="1" customWidth="1"/>
    <col min="8738" max="8739" width="12.140625" style="103" bestFit="1" customWidth="1"/>
    <col min="8740" max="8740" width="7.28515625" style="103" bestFit="1" customWidth="1"/>
    <col min="8741" max="8742" width="11.85546875" style="103" bestFit="1" customWidth="1"/>
    <col min="8743" max="8743" width="10.7109375" style="103" customWidth="1"/>
    <col min="8744" max="8745" width="0" style="103" hidden="1" customWidth="1"/>
    <col min="8746" max="8746" width="14.28515625" style="103" bestFit="1" customWidth="1"/>
    <col min="8747" max="8747" width="18.42578125" style="103" customWidth="1"/>
    <col min="8748" max="8748" width="13.28515625" style="103" bestFit="1" customWidth="1"/>
    <col min="8749" max="8752" width="0" style="103" hidden="1" customWidth="1"/>
    <col min="8753" max="8753" width="9.140625" style="103"/>
    <col min="8754" max="8756" width="0" style="103" hidden="1" customWidth="1"/>
    <col min="8757" max="8758" width="11.7109375" style="103" bestFit="1" customWidth="1"/>
    <col min="8759" max="8960" width="9.140625" style="103"/>
    <col min="8961" max="8961" width="52.28515625" style="103" customWidth="1"/>
    <col min="8962" max="8962" width="12.42578125" style="103" customWidth="1"/>
    <col min="8963" max="8963" width="9.28515625" style="103" customWidth="1"/>
    <col min="8964" max="8964" width="12.28515625" style="103" customWidth="1"/>
    <col min="8965" max="8966" width="13.7109375" style="103" customWidth="1"/>
    <col min="8967" max="8967" width="11.5703125" style="103" customWidth="1"/>
    <col min="8968" max="8968" width="15" style="103" customWidth="1"/>
    <col min="8969" max="8969" width="9.140625" style="103"/>
    <col min="8970" max="8970" width="13.5703125" style="103" customWidth="1"/>
    <col min="8971" max="8971" width="34.85546875" style="103" customWidth="1"/>
    <col min="8972" max="8976" width="0" style="103" hidden="1" customWidth="1"/>
    <col min="8977" max="8977" width="14.5703125" style="103" customWidth="1"/>
    <col min="8978" max="8978" width="12.140625" style="103" bestFit="1" customWidth="1"/>
    <col min="8979" max="8979" width="12.28515625" style="103" bestFit="1" customWidth="1"/>
    <col min="8980" max="8981" width="11.85546875" style="103" bestFit="1" customWidth="1"/>
    <col min="8982" max="8982" width="34" style="103" customWidth="1"/>
    <col min="8983" max="8983" width="11.5703125" style="103" customWidth="1"/>
    <col min="8984" max="8984" width="9.85546875" style="103" bestFit="1" customWidth="1"/>
    <col min="8985" max="8985" width="12" style="103" bestFit="1" customWidth="1"/>
    <col min="8986" max="8986" width="11" style="103" bestFit="1" customWidth="1"/>
    <col min="8987" max="8987" width="12.42578125" style="103" bestFit="1" customWidth="1"/>
    <col min="8988" max="8988" width="12.140625" style="103" bestFit="1" customWidth="1"/>
    <col min="8989" max="8989" width="12.7109375" style="103" bestFit="1" customWidth="1"/>
    <col min="8990" max="8990" width="13.42578125" style="103" bestFit="1" customWidth="1"/>
    <col min="8991" max="8993" width="14.42578125" style="103" bestFit="1" customWidth="1"/>
    <col min="8994" max="8995" width="12.140625" style="103" bestFit="1" customWidth="1"/>
    <col min="8996" max="8996" width="7.28515625" style="103" bestFit="1" customWidth="1"/>
    <col min="8997" max="8998" width="11.85546875" style="103" bestFit="1" customWidth="1"/>
    <col min="8999" max="8999" width="10.7109375" style="103" customWidth="1"/>
    <col min="9000" max="9001" width="0" style="103" hidden="1" customWidth="1"/>
    <col min="9002" max="9002" width="14.28515625" style="103" bestFit="1" customWidth="1"/>
    <col min="9003" max="9003" width="18.42578125" style="103" customWidth="1"/>
    <col min="9004" max="9004" width="13.28515625" style="103" bestFit="1" customWidth="1"/>
    <col min="9005" max="9008" width="0" style="103" hidden="1" customWidth="1"/>
    <col min="9009" max="9009" width="9.140625" style="103"/>
    <col min="9010" max="9012" width="0" style="103" hidden="1" customWidth="1"/>
    <col min="9013" max="9014" width="11.7109375" style="103" bestFit="1" customWidth="1"/>
    <col min="9015" max="9216" width="9.140625" style="103"/>
    <col min="9217" max="9217" width="52.28515625" style="103" customWidth="1"/>
    <col min="9218" max="9218" width="12.42578125" style="103" customWidth="1"/>
    <col min="9219" max="9219" width="9.28515625" style="103" customWidth="1"/>
    <col min="9220" max="9220" width="12.28515625" style="103" customWidth="1"/>
    <col min="9221" max="9222" width="13.7109375" style="103" customWidth="1"/>
    <col min="9223" max="9223" width="11.5703125" style="103" customWidth="1"/>
    <col min="9224" max="9224" width="15" style="103" customWidth="1"/>
    <col min="9225" max="9225" width="9.140625" style="103"/>
    <col min="9226" max="9226" width="13.5703125" style="103" customWidth="1"/>
    <col min="9227" max="9227" width="34.85546875" style="103" customWidth="1"/>
    <col min="9228" max="9232" width="0" style="103" hidden="1" customWidth="1"/>
    <col min="9233" max="9233" width="14.5703125" style="103" customWidth="1"/>
    <col min="9234" max="9234" width="12.140625" style="103" bestFit="1" customWidth="1"/>
    <col min="9235" max="9235" width="12.28515625" style="103" bestFit="1" customWidth="1"/>
    <col min="9236" max="9237" width="11.85546875" style="103" bestFit="1" customWidth="1"/>
    <col min="9238" max="9238" width="34" style="103" customWidth="1"/>
    <col min="9239" max="9239" width="11.5703125" style="103" customWidth="1"/>
    <col min="9240" max="9240" width="9.85546875" style="103" bestFit="1" customWidth="1"/>
    <col min="9241" max="9241" width="12" style="103" bestFit="1" customWidth="1"/>
    <col min="9242" max="9242" width="11" style="103" bestFit="1" customWidth="1"/>
    <col min="9243" max="9243" width="12.42578125" style="103" bestFit="1" customWidth="1"/>
    <col min="9244" max="9244" width="12.140625" style="103" bestFit="1" customWidth="1"/>
    <col min="9245" max="9245" width="12.7109375" style="103" bestFit="1" customWidth="1"/>
    <col min="9246" max="9246" width="13.42578125" style="103" bestFit="1" customWidth="1"/>
    <col min="9247" max="9249" width="14.42578125" style="103" bestFit="1" customWidth="1"/>
    <col min="9250" max="9251" width="12.140625" style="103" bestFit="1" customWidth="1"/>
    <col min="9252" max="9252" width="7.28515625" style="103" bestFit="1" customWidth="1"/>
    <col min="9253" max="9254" width="11.85546875" style="103" bestFit="1" customWidth="1"/>
    <col min="9255" max="9255" width="10.7109375" style="103" customWidth="1"/>
    <col min="9256" max="9257" width="0" style="103" hidden="1" customWidth="1"/>
    <col min="9258" max="9258" width="14.28515625" style="103" bestFit="1" customWidth="1"/>
    <col min="9259" max="9259" width="18.42578125" style="103" customWidth="1"/>
    <col min="9260" max="9260" width="13.28515625" style="103" bestFit="1" customWidth="1"/>
    <col min="9261" max="9264" width="0" style="103" hidden="1" customWidth="1"/>
    <col min="9265" max="9265" width="9.140625" style="103"/>
    <col min="9266" max="9268" width="0" style="103" hidden="1" customWidth="1"/>
    <col min="9269" max="9270" width="11.7109375" style="103" bestFit="1" customWidth="1"/>
    <col min="9271" max="9472" width="9.140625" style="103"/>
    <col min="9473" max="9473" width="52.28515625" style="103" customWidth="1"/>
    <col min="9474" max="9474" width="12.42578125" style="103" customWidth="1"/>
    <col min="9475" max="9475" width="9.28515625" style="103" customWidth="1"/>
    <col min="9476" max="9476" width="12.28515625" style="103" customWidth="1"/>
    <col min="9477" max="9478" width="13.7109375" style="103" customWidth="1"/>
    <col min="9479" max="9479" width="11.5703125" style="103" customWidth="1"/>
    <col min="9480" max="9480" width="15" style="103" customWidth="1"/>
    <col min="9481" max="9481" width="9.140625" style="103"/>
    <col min="9482" max="9482" width="13.5703125" style="103" customWidth="1"/>
    <col min="9483" max="9483" width="34.85546875" style="103" customWidth="1"/>
    <col min="9484" max="9488" width="0" style="103" hidden="1" customWidth="1"/>
    <col min="9489" max="9489" width="14.5703125" style="103" customWidth="1"/>
    <col min="9490" max="9490" width="12.140625" style="103" bestFit="1" customWidth="1"/>
    <col min="9491" max="9491" width="12.28515625" style="103" bestFit="1" customWidth="1"/>
    <col min="9492" max="9493" width="11.85546875" style="103" bestFit="1" customWidth="1"/>
    <col min="9494" max="9494" width="34" style="103" customWidth="1"/>
    <col min="9495" max="9495" width="11.5703125" style="103" customWidth="1"/>
    <col min="9496" max="9496" width="9.85546875" style="103" bestFit="1" customWidth="1"/>
    <col min="9497" max="9497" width="12" style="103" bestFit="1" customWidth="1"/>
    <col min="9498" max="9498" width="11" style="103" bestFit="1" customWidth="1"/>
    <col min="9499" max="9499" width="12.42578125" style="103" bestFit="1" customWidth="1"/>
    <col min="9500" max="9500" width="12.140625" style="103" bestFit="1" customWidth="1"/>
    <col min="9501" max="9501" width="12.7109375" style="103" bestFit="1" customWidth="1"/>
    <col min="9502" max="9502" width="13.42578125" style="103" bestFit="1" customWidth="1"/>
    <col min="9503" max="9505" width="14.42578125" style="103" bestFit="1" customWidth="1"/>
    <col min="9506" max="9507" width="12.140625" style="103" bestFit="1" customWidth="1"/>
    <col min="9508" max="9508" width="7.28515625" style="103" bestFit="1" customWidth="1"/>
    <col min="9509" max="9510" width="11.85546875" style="103" bestFit="1" customWidth="1"/>
    <col min="9511" max="9511" width="10.7109375" style="103" customWidth="1"/>
    <col min="9512" max="9513" width="0" style="103" hidden="1" customWidth="1"/>
    <col min="9514" max="9514" width="14.28515625" style="103" bestFit="1" customWidth="1"/>
    <col min="9515" max="9515" width="18.42578125" style="103" customWidth="1"/>
    <col min="9516" max="9516" width="13.28515625" style="103" bestFit="1" customWidth="1"/>
    <col min="9517" max="9520" width="0" style="103" hidden="1" customWidth="1"/>
    <col min="9521" max="9521" width="9.140625" style="103"/>
    <col min="9522" max="9524" width="0" style="103" hidden="1" customWidth="1"/>
    <col min="9525" max="9526" width="11.7109375" style="103" bestFit="1" customWidth="1"/>
    <col min="9527" max="9728" width="9.140625" style="103"/>
    <col min="9729" max="9729" width="52.28515625" style="103" customWidth="1"/>
    <col min="9730" max="9730" width="12.42578125" style="103" customWidth="1"/>
    <col min="9731" max="9731" width="9.28515625" style="103" customWidth="1"/>
    <col min="9732" max="9732" width="12.28515625" style="103" customWidth="1"/>
    <col min="9733" max="9734" width="13.7109375" style="103" customWidth="1"/>
    <col min="9735" max="9735" width="11.5703125" style="103" customWidth="1"/>
    <col min="9736" max="9736" width="15" style="103" customWidth="1"/>
    <col min="9737" max="9737" width="9.140625" style="103"/>
    <col min="9738" max="9738" width="13.5703125" style="103" customWidth="1"/>
    <col min="9739" max="9739" width="34.85546875" style="103" customWidth="1"/>
    <col min="9740" max="9744" width="0" style="103" hidden="1" customWidth="1"/>
    <col min="9745" max="9745" width="14.5703125" style="103" customWidth="1"/>
    <col min="9746" max="9746" width="12.140625" style="103" bestFit="1" customWidth="1"/>
    <col min="9747" max="9747" width="12.28515625" style="103" bestFit="1" customWidth="1"/>
    <col min="9748" max="9749" width="11.85546875" style="103" bestFit="1" customWidth="1"/>
    <col min="9750" max="9750" width="34" style="103" customWidth="1"/>
    <col min="9751" max="9751" width="11.5703125" style="103" customWidth="1"/>
    <col min="9752" max="9752" width="9.85546875" style="103" bestFit="1" customWidth="1"/>
    <col min="9753" max="9753" width="12" style="103" bestFit="1" customWidth="1"/>
    <col min="9754" max="9754" width="11" style="103" bestFit="1" customWidth="1"/>
    <col min="9755" max="9755" width="12.42578125" style="103" bestFit="1" customWidth="1"/>
    <col min="9756" max="9756" width="12.140625" style="103" bestFit="1" customWidth="1"/>
    <col min="9757" max="9757" width="12.7109375" style="103" bestFit="1" customWidth="1"/>
    <col min="9758" max="9758" width="13.42578125" style="103" bestFit="1" customWidth="1"/>
    <col min="9759" max="9761" width="14.42578125" style="103" bestFit="1" customWidth="1"/>
    <col min="9762" max="9763" width="12.140625" style="103" bestFit="1" customWidth="1"/>
    <col min="9764" max="9764" width="7.28515625" style="103" bestFit="1" customWidth="1"/>
    <col min="9765" max="9766" width="11.85546875" style="103" bestFit="1" customWidth="1"/>
    <col min="9767" max="9767" width="10.7109375" style="103" customWidth="1"/>
    <col min="9768" max="9769" width="0" style="103" hidden="1" customWidth="1"/>
    <col min="9770" max="9770" width="14.28515625" style="103" bestFit="1" customWidth="1"/>
    <col min="9771" max="9771" width="18.42578125" style="103" customWidth="1"/>
    <col min="9772" max="9772" width="13.28515625" style="103" bestFit="1" customWidth="1"/>
    <col min="9773" max="9776" width="0" style="103" hidden="1" customWidth="1"/>
    <col min="9777" max="9777" width="9.140625" style="103"/>
    <col min="9778" max="9780" width="0" style="103" hidden="1" customWidth="1"/>
    <col min="9781" max="9782" width="11.7109375" style="103" bestFit="1" customWidth="1"/>
    <col min="9783" max="9984" width="9.140625" style="103"/>
    <col min="9985" max="9985" width="52.28515625" style="103" customWidth="1"/>
    <col min="9986" max="9986" width="12.42578125" style="103" customWidth="1"/>
    <col min="9987" max="9987" width="9.28515625" style="103" customWidth="1"/>
    <col min="9988" max="9988" width="12.28515625" style="103" customWidth="1"/>
    <col min="9989" max="9990" width="13.7109375" style="103" customWidth="1"/>
    <col min="9991" max="9991" width="11.5703125" style="103" customWidth="1"/>
    <col min="9992" max="9992" width="15" style="103" customWidth="1"/>
    <col min="9993" max="9993" width="9.140625" style="103"/>
    <col min="9994" max="9994" width="13.5703125" style="103" customWidth="1"/>
    <col min="9995" max="9995" width="34.85546875" style="103" customWidth="1"/>
    <col min="9996" max="10000" width="0" style="103" hidden="1" customWidth="1"/>
    <col min="10001" max="10001" width="14.5703125" style="103" customWidth="1"/>
    <col min="10002" max="10002" width="12.140625" style="103" bestFit="1" customWidth="1"/>
    <col min="10003" max="10003" width="12.28515625" style="103" bestFit="1" customWidth="1"/>
    <col min="10004" max="10005" width="11.85546875" style="103" bestFit="1" customWidth="1"/>
    <col min="10006" max="10006" width="34" style="103" customWidth="1"/>
    <col min="10007" max="10007" width="11.5703125" style="103" customWidth="1"/>
    <col min="10008" max="10008" width="9.85546875" style="103" bestFit="1" customWidth="1"/>
    <col min="10009" max="10009" width="12" style="103" bestFit="1" customWidth="1"/>
    <col min="10010" max="10010" width="11" style="103" bestFit="1" customWidth="1"/>
    <col min="10011" max="10011" width="12.42578125" style="103" bestFit="1" customWidth="1"/>
    <col min="10012" max="10012" width="12.140625" style="103" bestFit="1" customWidth="1"/>
    <col min="10013" max="10013" width="12.7109375" style="103" bestFit="1" customWidth="1"/>
    <col min="10014" max="10014" width="13.42578125" style="103" bestFit="1" customWidth="1"/>
    <col min="10015" max="10017" width="14.42578125" style="103" bestFit="1" customWidth="1"/>
    <col min="10018" max="10019" width="12.140625" style="103" bestFit="1" customWidth="1"/>
    <col min="10020" max="10020" width="7.28515625" style="103" bestFit="1" customWidth="1"/>
    <col min="10021" max="10022" width="11.85546875" style="103" bestFit="1" customWidth="1"/>
    <col min="10023" max="10023" width="10.7109375" style="103" customWidth="1"/>
    <col min="10024" max="10025" width="0" style="103" hidden="1" customWidth="1"/>
    <col min="10026" max="10026" width="14.28515625" style="103" bestFit="1" customWidth="1"/>
    <col min="10027" max="10027" width="18.42578125" style="103" customWidth="1"/>
    <col min="10028" max="10028" width="13.28515625" style="103" bestFit="1" customWidth="1"/>
    <col min="10029" max="10032" width="0" style="103" hidden="1" customWidth="1"/>
    <col min="10033" max="10033" width="9.140625" style="103"/>
    <col min="10034" max="10036" width="0" style="103" hidden="1" customWidth="1"/>
    <col min="10037" max="10038" width="11.7109375" style="103" bestFit="1" customWidth="1"/>
    <col min="10039" max="10240" width="9.140625" style="103"/>
    <col min="10241" max="10241" width="52.28515625" style="103" customWidth="1"/>
    <col min="10242" max="10242" width="12.42578125" style="103" customWidth="1"/>
    <col min="10243" max="10243" width="9.28515625" style="103" customWidth="1"/>
    <col min="10244" max="10244" width="12.28515625" style="103" customWidth="1"/>
    <col min="10245" max="10246" width="13.7109375" style="103" customWidth="1"/>
    <col min="10247" max="10247" width="11.5703125" style="103" customWidth="1"/>
    <col min="10248" max="10248" width="15" style="103" customWidth="1"/>
    <col min="10249" max="10249" width="9.140625" style="103"/>
    <col min="10250" max="10250" width="13.5703125" style="103" customWidth="1"/>
    <col min="10251" max="10251" width="34.85546875" style="103" customWidth="1"/>
    <col min="10252" max="10256" width="0" style="103" hidden="1" customWidth="1"/>
    <col min="10257" max="10257" width="14.5703125" style="103" customWidth="1"/>
    <col min="10258" max="10258" width="12.140625" style="103" bestFit="1" customWidth="1"/>
    <col min="10259" max="10259" width="12.28515625" style="103" bestFit="1" customWidth="1"/>
    <col min="10260" max="10261" width="11.85546875" style="103" bestFit="1" customWidth="1"/>
    <col min="10262" max="10262" width="34" style="103" customWidth="1"/>
    <col min="10263" max="10263" width="11.5703125" style="103" customWidth="1"/>
    <col min="10264" max="10264" width="9.85546875" style="103" bestFit="1" customWidth="1"/>
    <col min="10265" max="10265" width="12" style="103" bestFit="1" customWidth="1"/>
    <col min="10266" max="10266" width="11" style="103" bestFit="1" customWidth="1"/>
    <col min="10267" max="10267" width="12.42578125" style="103" bestFit="1" customWidth="1"/>
    <col min="10268" max="10268" width="12.140625" style="103" bestFit="1" customWidth="1"/>
    <col min="10269" max="10269" width="12.7109375" style="103" bestFit="1" customWidth="1"/>
    <col min="10270" max="10270" width="13.42578125" style="103" bestFit="1" customWidth="1"/>
    <col min="10271" max="10273" width="14.42578125" style="103" bestFit="1" customWidth="1"/>
    <col min="10274" max="10275" width="12.140625" style="103" bestFit="1" customWidth="1"/>
    <col min="10276" max="10276" width="7.28515625" style="103" bestFit="1" customWidth="1"/>
    <col min="10277" max="10278" width="11.85546875" style="103" bestFit="1" customWidth="1"/>
    <col min="10279" max="10279" width="10.7109375" style="103" customWidth="1"/>
    <col min="10280" max="10281" width="0" style="103" hidden="1" customWidth="1"/>
    <col min="10282" max="10282" width="14.28515625" style="103" bestFit="1" customWidth="1"/>
    <col min="10283" max="10283" width="18.42578125" style="103" customWidth="1"/>
    <col min="10284" max="10284" width="13.28515625" style="103" bestFit="1" customWidth="1"/>
    <col min="10285" max="10288" width="0" style="103" hidden="1" customWidth="1"/>
    <col min="10289" max="10289" width="9.140625" style="103"/>
    <col min="10290" max="10292" width="0" style="103" hidden="1" customWidth="1"/>
    <col min="10293" max="10294" width="11.7109375" style="103" bestFit="1" customWidth="1"/>
    <col min="10295" max="10496" width="9.140625" style="103"/>
    <col min="10497" max="10497" width="52.28515625" style="103" customWidth="1"/>
    <col min="10498" max="10498" width="12.42578125" style="103" customWidth="1"/>
    <col min="10499" max="10499" width="9.28515625" style="103" customWidth="1"/>
    <col min="10500" max="10500" width="12.28515625" style="103" customWidth="1"/>
    <col min="10501" max="10502" width="13.7109375" style="103" customWidth="1"/>
    <col min="10503" max="10503" width="11.5703125" style="103" customWidth="1"/>
    <col min="10504" max="10504" width="15" style="103" customWidth="1"/>
    <col min="10505" max="10505" width="9.140625" style="103"/>
    <col min="10506" max="10506" width="13.5703125" style="103" customWidth="1"/>
    <col min="10507" max="10507" width="34.85546875" style="103" customWidth="1"/>
    <col min="10508" max="10512" width="0" style="103" hidden="1" customWidth="1"/>
    <col min="10513" max="10513" width="14.5703125" style="103" customWidth="1"/>
    <col min="10514" max="10514" width="12.140625" style="103" bestFit="1" customWidth="1"/>
    <col min="10515" max="10515" width="12.28515625" style="103" bestFit="1" customWidth="1"/>
    <col min="10516" max="10517" width="11.85546875" style="103" bestFit="1" customWidth="1"/>
    <col min="10518" max="10518" width="34" style="103" customWidth="1"/>
    <col min="10519" max="10519" width="11.5703125" style="103" customWidth="1"/>
    <col min="10520" max="10520" width="9.85546875" style="103" bestFit="1" customWidth="1"/>
    <col min="10521" max="10521" width="12" style="103" bestFit="1" customWidth="1"/>
    <col min="10522" max="10522" width="11" style="103" bestFit="1" customWidth="1"/>
    <col min="10523" max="10523" width="12.42578125" style="103" bestFit="1" customWidth="1"/>
    <col min="10524" max="10524" width="12.140625" style="103" bestFit="1" customWidth="1"/>
    <col min="10525" max="10525" width="12.7109375" style="103" bestFit="1" customWidth="1"/>
    <col min="10526" max="10526" width="13.42578125" style="103" bestFit="1" customWidth="1"/>
    <col min="10527" max="10529" width="14.42578125" style="103" bestFit="1" customWidth="1"/>
    <col min="10530" max="10531" width="12.140625" style="103" bestFit="1" customWidth="1"/>
    <col min="10532" max="10532" width="7.28515625" style="103" bestFit="1" customWidth="1"/>
    <col min="10533" max="10534" width="11.85546875" style="103" bestFit="1" customWidth="1"/>
    <col min="10535" max="10535" width="10.7109375" style="103" customWidth="1"/>
    <col min="10536" max="10537" width="0" style="103" hidden="1" customWidth="1"/>
    <col min="10538" max="10538" width="14.28515625" style="103" bestFit="1" customWidth="1"/>
    <col min="10539" max="10539" width="18.42578125" style="103" customWidth="1"/>
    <col min="10540" max="10540" width="13.28515625" style="103" bestFit="1" customWidth="1"/>
    <col min="10541" max="10544" width="0" style="103" hidden="1" customWidth="1"/>
    <col min="10545" max="10545" width="9.140625" style="103"/>
    <col min="10546" max="10548" width="0" style="103" hidden="1" customWidth="1"/>
    <col min="10549" max="10550" width="11.7109375" style="103" bestFit="1" customWidth="1"/>
    <col min="10551" max="10752" width="9.140625" style="103"/>
    <col min="10753" max="10753" width="52.28515625" style="103" customWidth="1"/>
    <col min="10754" max="10754" width="12.42578125" style="103" customWidth="1"/>
    <col min="10755" max="10755" width="9.28515625" style="103" customWidth="1"/>
    <col min="10756" max="10756" width="12.28515625" style="103" customWidth="1"/>
    <col min="10757" max="10758" width="13.7109375" style="103" customWidth="1"/>
    <col min="10759" max="10759" width="11.5703125" style="103" customWidth="1"/>
    <col min="10760" max="10760" width="15" style="103" customWidth="1"/>
    <col min="10761" max="10761" width="9.140625" style="103"/>
    <col min="10762" max="10762" width="13.5703125" style="103" customWidth="1"/>
    <col min="10763" max="10763" width="34.85546875" style="103" customWidth="1"/>
    <col min="10764" max="10768" width="0" style="103" hidden="1" customWidth="1"/>
    <col min="10769" max="10769" width="14.5703125" style="103" customWidth="1"/>
    <col min="10770" max="10770" width="12.140625" style="103" bestFit="1" customWidth="1"/>
    <col min="10771" max="10771" width="12.28515625" style="103" bestFit="1" customWidth="1"/>
    <col min="10772" max="10773" width="11.85546875" style="103" bestFit="1" customWidth="1"/>
    <col min="10774" max="10774" width="34" style="103" customWidth="1"/>
    <col min="10775" max="10775" width="11.5703125" style="103" customWidth="1"/>
    <col min="10776" max="10776" width="9.85546875" style="103" bestFit="1" customWidth="1"/>
    <col min="10777" max="10777" width="12" style="103" bestFit="1" customWidth="1"/>
    <col min="10778" max="10778" width="11" style="103" bestFit="1" customWidth="1"/>
    <col min="10779" max="10779" width="12.42578125" style="103" bestFit="1" customWidth="1"/>
    <col min="10780" max="10780" width="12.140625" style="103" bestFit="1" customWidth="1"/>
    <col min="10781" max="10781" width="12.7109375" style="103" bestFit="1" customWidth="1"/>
    <col min="10782" max="10782" width="13.42578125" style="103" bestFit="1" customWidth="1"/>
    <col min="10783" max="10785" width="14.42578125" style="103" bestFit="1" customWidth="1"/>
    <col min="10786" max="10787" width="12.140625" style="103" bestFit="1" customWidth="1"/>
    <col min="10788" max="10788" width="7.28515625" style="103" bestFit="1" customWidth="1"/>
    <col min="10789" max="10790" width="11.85546875" style="103" bestFit="1" customWidth="1"/>
    <col min="10791" max="10791" width="10.7109375" style="103" customWidth="1"/>
    <col min="10792" max="10793" width="0" style="103" hidden="1" customWidth="1"/>
    <col min="10794" max="10794" width="14.28515625" style="103" bestFit="1" customWidth="1"/>
    <col min="10795" max="10795" width="18.42578125" style="103" customWidth="1"/>
    <col min="10796" max="10796" width="13.28515625" style="103" bestFit="1" customWidth="1"/>
    <col min="10797" max="10800" width="0" style="103" hidden="1" customWidth="1"/>
    <col min="10801" max="10801" width="9.140625" style="103"/>
    <col min="10802" max="10804" width="0" style="103" hidden="1" customWidth="1"/>
    <col min="10805" max="10806" width="11.7109375" style="103" bestFit="1" customWidth="1"/>
    <col min="10807" max="11008" width="9.140625" style="103"/>
    <col min="11009" max="11009" width="52.28515625" style="103" customWidth="1"/>
    <col min="11010" max="11010" width="12.42578125" style="103" customWidth="1"/>
    <col min="11011" max="11011" width="9.28515625" style="103" customWidth="1"/>
    <col min="11012" max="11012" width="12.28515625" style="103" customWidth="1"/>
    <col min="11013" max="11014" width="13.7109375" style="103" customWidth="1"/>
    <col min="11015" max="11015" width="11.5703125" style="103" customWidth="1"/>
    <col min="11016" max="11016" width="15" style="103" customWidth="1"/>
    <col min="11017" max="11017" width="9.140625" style="103"/>
    <col min="11018" max="11018" width="13.5703125" style="103" customWidth="1"/>
    <col min="11019" max="11019" width="34.85546875" style="103" customWidth="1"/>
    <col min="11020" max="11024" width="0" style="103" hidden="1" customWidth="1"/>
    <col min="11025" max="11025" width="14.5703125" style="103" customWidth="1"/>
    <col min="11026" max="11026" width="12.140625" style="103" bestFit="1" customWidth="1"/>
    <col min="11027" max="11027" width="12.28515625" style="103" bestFit="1" customWidth="1"/>
    <col min="11028" max="11029" width="11.85546875" style="103" bestFit="1" customWidth="1"/>
    <col min="11030" max="11030" width="34" style="103" customWidth="1"/>
    <col min="11031" max="11031" width="11.5703125" style="103" customWidth="1"/>
    <col min="11032" max="11032" width="9.85546875" style="103" bestFit="1" customWidth="1"/>
    <col min="11033" max="11033" width="12" style="103" bestFit="1" customWidth="1"/>
    <col min="11034" max="11034" width="11" style="103" bestFit="1" customWidth="1"/>
    <col min="11035" max="11035" width="12.42578125" style="103" bestFit="1" customWidth="1"/>
    <col min="11036" max="11036" width="12.140625" style="103" bestFit="1" customWidth="1"/>
    <col min="11037" max="11037" width="12.7109375" style="103" bestFit="1" customWidth="1"/>
    <col min="11038" max="11038" width="13.42578125" style="103" bestFit="1" customWidth="1"/>
    <col min="11039" max="11041" width="14.42578125" style="103" bestFit="1" customWidth="1"/>
    <col min="11042" max="11043" width="12.140625" style="103" bestFit="1" customWidth="1"/>
    <col min="11044" max="11044" width="7.28515625" style="103" bestFit="1" customWidth="1"/>
    <col min="11045" max="11046" width="11.85546875" style="103" bestFit="1" customWidth="1"/>
    <col min="11047" max="11047" width="10.7109375" style="103" customWidth="1"/>
    <col min="11048" max="11049" width="0" style="103" hidden="1" customWidth="1"/>
    <col min="11050" max="11050" width="14.28515625" style="103" bestFit="1" customWidth="1"/>
    <col min="11051" max="11051" width="18.42578125" style="103" customWidth="1"/>
    <col min="11052" max="11052" width="13.28515625" style="103" bestFit="1" customWidth="1"/>
    <col min="11053" max="11056" width="0" style="103" hidden="1" customWidth="1"/>
    <col min="11057" max="11057" width="9.140625" style="103"/>
    <col min="11058" max="11060" width="0" style="103" hidden="1" customWidth="1"/>
    <col min="11061" max="11062" width="11.7109375" style="103" bestFit="1" customWidth="1"/>
    <col min="11063" max="11264" width="9.140625" style="103"/>
    <col min="11265" max="11265" width="52.28515625" style="103" customWidth="1"/>
    <col min="11266" max="11266" width="12.42578125" style="103" customWidth="1"/>
    <col min="11267" max="11267" width="9.28515625" style="103" customWidth="1"/>
    <col min="11268" max="11268" width="12.28515625" style="103" customWidth="1"/>
    <col min="11269" max="11270" width="13.7109375" style="103" customWidth="1"/>
    <col min="11271" max="11271" width="11.5703125" style="103" customWidth="1"/>
    <col min="11272" max="11272" width="15" style="103" customWidth="1"/>
    <col min="11273" max="11273" width="9.140625" style="103"/>
    <col min="11274" max="11274" width="13.5703125" style="103" customWidth="1"/>
    <col min="11275" max="11275" width="34.85546875" style="103" customWidth="1"/>
    <col min="11276" max="11280" width="0" style="103" hidden="1" customWidth="1"/>
    <col min="11281" max="11281" width="14.5703125" style="103" customWidth="1"/>
    <col min="11282" max="11282" width="12.140625" style="103" bestFit="1" customWidth="1"/>
    <col min="11283" max="11283" width="12.28515625" style="103" bestFit="1" customWidth="1"/>
    <col min="11284" max="11285" width="11.85546875" style="103" bestFit="1" customWidth="1"/>
    <col min="11286" max="11286" width="34" style="103" customWidth="1"/>
    <col min="11287" max="11287" width="11.5703125" style="103" customWidth="1"/>
    <col min="11288" max="11288" width="9.85546875" style="103" bestFit="1" customWidth="1"/>
    <col min="11289" max="11289" width="12" style="103" bestFit="1" customWidth="1"/>
    <col min="11290" max="11290" width="11" style="103" bestFit="1" customWidth="1"/>
    <col min="11291" max="11291" width="12.42578125" style="103" bestFit="1" customWidth="1"/>
    <col min="11292" max="11292" width="12.140625" style="103" bestFit="1" customWidth="1"/>
    <col min="11293" max="11293" width="12.7109375" style="103" bestFit="1" customWidth="1"/>
    <col min="11294" max="11294" width="13.42578125" style="103" bestFit="1" customWidth="1"/>
    <col min="11295" max="11297" width="14.42578125" style="103" bestFit="1" customWidth="1"/>
    <col min="11298" max="11299" width="12.140625" style="103" bestFit="1" customWidth="1"/>
    <col min="11300" max="11300" width="7.28515625" style="103" bestFit="1" customWidth="1"/>
    <col min="11301" max="11302" width="11.85546875" style="103" bestFit="1" customWidth="1"/>
    <col min="11303" max="11303" width="10.7109375" style="103" customWidth="1"/>
    <col min="11304" max="11305" width="0" style="103" hidden="1" customWidth="1"/>
    <col min="11306" max="11306" width="14.28515625" style="103" bestFit="1" customWidth="1"/>
    <col min="11307" max="11307" width="18.42578125" style="103" customWidth="1"/>
    <col min="11308" max="11308" width="13.28515625" style="103" bestFit="1" customWidth="1"/>
    <col min="11309" max="11312" width="0" style="103" hidden="1" customWidth="1"/>
    <col min="11313" max="11313" width="9.140625" style="103"/>
    <col min="11314" max="11316" width="0" style="103" hidden="1" customWidth="1"/>
    <col min="11317" max="11318" width="11.7109375" style="103" bestFit="1" customWidth="1"/>
    <col min="11319" max="11520" width="9.140625" style="103"/>
    <col min="11521" max="11521" width="52.28515625" style="103" customWidth="1"/>
    <col min="11522" max="11522" width="12.42578125" style="103" customWidth="1"/>
    <col min="11523" max="11523" width="9.28515625" style="103" customWidth="1"/>
    <col min="11524" max="11524" width="12.28515625" style="103" customWidth="1"/>
    <col min="11525" max="11526" width="13.7109375" style="103" customWidth="1"/>
    <col min="11527" max="11527" width="11.5703125" style="103" customWidth="1"/>
    <col min="11528" max="11528" width="15" style="103" customWidth="1"/>
    <col min="11529" max="11529" width="9.140625" style="103"/>
    <col min="11530" max="11530" width="13.5703125" style="103" customWidth="1"/>
    <col min="11531" max="11531" width="34.85546875" style="103" customWidth="1"/>
    <col min="11532" max="11536" width="0" style="103" hidden="1" customWidth="1"/>
    <col min="11537" max="11537" width="14.5703125" style="103" customWidth="1"/>
    <col min="11538" max="11538" width="12.140625" style="103" bestFit="1" customWidth="1"/>
    <col min="11539" max="11539" width="12.28515625" style="103" bestFit="1" customWidth="1"/>
    <col min="11540" max="11541" width="11.85546875" style="103" bestFit="1" customWidth="1"/>
    <col min="11542" max="11542" width="34" style="103" customWidth="1"/>
    <col min="11543" max="11543" width="11.5703125" style="103" customWidth="1"/>
    <col min="11544" max="11544" width="9.85546875" style="103" bestFit="1" customWidth="1"/>
    <col min="11545" max="11545" width="12" style="103" bestFit="1" customWidth="1"/>
    <col min="11546" max="11546" width="11" style="103" bestFit="1" customWidth="1"/>
    <col min="11547" max="11547" width="12.42578125" style="103" bestFit="1" customWidth="1"/>
    <col min="11548" max="11548" width="12.140625" style="103" bestFit="1" customWidth="1"/>
    <col min="11549" max="11549" width="12.7109375" style="103" bestFit="1" customWidth="1"/>
    <col min="11550" max="11550" width="13.42578125" style="103" bestFit="1" customWidth="1"/>
    <col min="11551" max="11553" width="14.42578125" style="103" bestFit="1" customWidth="1"/>
    <col min="11554" max="11555" width="12.140625" style="103" bestFit="1" customWidth="1"/>
    <col min="11556" max="11556" width="7.28515625" style="103" bestFit="1" customWidth="1"/>
    <col min="11557" max="11558" width="11.85546875" style="103" bestFit="1" customWidth="1"/>
    <col min="11559" max="11559" width="10.7109375" style="103" customWidth="1"/>
    <col min="11560" max="11561" width="0" style="103" hidden="1" customWidth="1"/>
    <col min="11562" max="11562" width="14.28515625" style="103" bestFit="1" customWidth="1"/>
    <col min="11563" max="11563" width="18.42578125" style="103" customWidth="1"/>
    <col min="11564" max="11564" width="13.28515625" style="103" bestFit="1" customWidth="1"/>
    <col min="11565" max="11568" width="0" style="103" hidden="1" customWidth="1"/>
    <col min="11569" max="11569" width="9.140625" style="103"/>
    <col min="11570" max="11572" width="0" style="103" hidden="1" customWidth="1"/>
    <col min="11573" max="11574" width="11.7109375" style="103" bestFit="1" customWidth="1"/>
    <col min="11575" max="11776" width="9.140625" style="103"/>
    <col min="11777" max="11777" width="52.28515625" style="103" customWidth="1"/>
    <col min="11778" max="11778" width="12.42578125" style="103" customWidth="1"/>
    <col min="11779" max="11779" width="9.28515625" style="103" customWidth="1"/>
    <col min="11780" max="11780" width="12.28515625" style="103" customWidth="1"/>
    <col min="11781" max="11782" width="13.7109375" style="103" customWidth="1"/>
    <col min="11783" max="11783" width="11.5703125" style="103" customWidth="1"/>
    <col min="11784" max="11784" width="15" style="103" customWidth="1"/>
    <col min="11785" max="11785" width="9.140625" style="103"/>
    <col min="11786" max="11786" width="13.5703125" style="103" customWidth="1"/>
    <col min="11787" max="11787" width="34.85546875" style="103" customWidth="1"/>
    <col min="11788" max="11792" width="0" style="103" hidden="1" customWidth="1"/>
    <col min="11793" max="11793" width="14.5703125" style="103" customWidth="1"/>
    <col min="11794" max="11794" width="12.140625" style="103" bestFit="1" customWidth="1"/>
    <col min="11795" max="11795" width="12.28515625" style="103" bestFit="1" customWidth="1"/>
    <col min="11796" max="11797" width="11.85546875" style="103" bestFit="1" customWidth="1"/>
    <col min="11798" max="11798" width="34" style="103" customWidth="1"/>
    <col min="11799" max="11799" width="11.5703125" style="103" customWidth="1"/>
    <col min="11800" max="11800" width="9.85546875" style="103" bestFit="1" customWidth="1"/>
    <col min="11801" max="11801" width="12" style="103" bestFit="1" customWidth="1"/>
    <col min="11802" max="11802" width="11" style="103" bestFit="1" customWidth="1"/>
    <col min="11803" max="11803" width="12.42578125" style="103" bestFit="1" customWidth="1"/>
    <col min="11804" max="11804" width="12.140625" style="103" bestFit="1" customWidth="1"/>
    <col min="11805" max="11805" width="12.7109375" style="103" bestFit="1" customWidth="1"/>
    <col min="11806" max="11806" width="13.42578125" style="103" bestFit="1" customWidth="1"/>
    <col min="11807" max="11809" width="14.42578125" style="103" bestFit="1" customWidth="1"/>
    <col min="11810" max="11811" width="12.140625" style="103" bestFit="1" customWidth="1"/>
    <col min="11812" max="11812" width="7.28515625" style="103" bestFit="1" customWidth="1"/>
    <col min="11813" max="11814" width="11.85546875" style="103" bestFit="1" customWidth="1"/>
    <col min="11815" max="11815" width="10.7109375" style="103" customWidth="1"/>
    <col min="11816" max="11817" width="0" style="103" hidden="1" customWidth="1"/>
    <col min="11818" max="11818" width="14.28515625" style="103" bestFit="1" customWidth="1"/>
    <col min="11819" max="11819" width="18.42578125" style="103" customWidth="1"/>
    <col min="11820" max="11820" width="13.28515625" style="103" bestFit="1" customWidth="1"/>
    <col min="11821" max="11824" width="0" style="103" hidden="1" customWidth="1"/>
    <col min="11825" max="11825" width="9.140625" style="103"/>
    <col min="11826" max="11828" width="0" style="103" hidden="1" customWidth="1"/>
    <col min="11829" max="11830" width="11.7109375" style="103" bestFit="1" customWidth="1"/>
    <col min="11831" max="12032" width="9.140625" style="103"/>
    <col min="12033" max="12033" width="52.28515625" style="103" customWidth="1"/>
    <col min="12034" max="12034" width="12.42578125" style="103" customWidth="1"/>
    <col min="12035" max="12035" width="9.28515625" style="103" customWidth="1"/>
    <col min="12036" max="12036" width="12.28515625" style="103" customWidth="1"/>
    <col min="12037" max="12038" width="13.7109375" style="103" customWidth="1"/>
    <col min="12039" max="12039" width="11.5703125" style="103" customWidth="1"/>
    <col min="12040" max="12040" width="15" style="103" customWidth="1"/>
    <col min="12041" max="12041" width="9.140625" style="103"/>
    <col min="12042" max="12042" width="13.5703125" style="103" customWidth="1"/>
    <col min="12043" max="12043" width="34.85546875" style="103" customWidth="1"/>
    <col min="12044" max="12048" width="0" style="103" hidden="1" customWidth="1"/>
    <col min="12049" max="12049" width="14.5703125" style="103" customWidth="1"/>
    <col min="12050" max="12050" width="12.140625" style="103" bestFit="1" customWidth="1"/>
    <col min="12051" max="12051" width="12.28515625" style="103" bestFit="1" customWidth="1"/>
    <col min="12052" max="12053" width="11.85546875" style="103" bestFit="1" customWidth="1"/>
    <col min="12054" max="12054" width="34" style="103" customWidth="1"/>
    <col min="12055" max="12055" width="11.5703125" style="103" customWidth="1"/>
    <col min="12056" max="12056" width="9.85546875" style="103" bestFit="1" customWidth="1"/>
    <col min="12057" max="12057" width="12" style="103" bestFit="1" customWidth="1"/>
    <col min="12058" max="12058" width="11" style="103" bestFit="1" customWidth="1"/>
    <col min="12059" max="12059" width="12.42578125" style="103" bestFit="1" customWidth="1"/>
    <col min="12060" max="12060" width="12.140625" style="103" bestFit="1" customWidth="1"/>
    <col min="12061" max="12061" width="12.7109375" style="103" bestFit="1" customWidth="1"/>
    <col min="12062" max="12062" width="13.42578125" style="103" bestFit="1" customWidth="1"/>
    <col min="12063" max="12065" width="14.42578125" style="103" bestFit="1" customWidth="1"/>
    <col min="12066" max="12067" width="12.140625" style="103" bestFit="1" customWidth="1"/>
    <col min="12068" max="12068" width="7.28515625" style="103" bestFit="1" customWidth="1"/>
    <col min="12069" max="12070" width="11.85546875" style="103" bestFit="1" customWidth="1"/>
    <col min="12071" max="12071" width="10.7109375" style="103" customWidth="1"/>
    <col min="12072" max="12073" width="0" style="103" hidden="1" customWidth="1"/>
    <col min="12074" max="12074" width="14.28515625" style="103" bestFit="1" customWidth="1"/>
    <col min="12075" max="12075" width="18.42578125" style="103" customWidth="1"/>
    <col min="12076" max="12076" width="13.28515625" style="103" bestFit="1" customWidth="1"/>
    <col min="12077" max="12080" width="0" style="103" hidden="1" customWidth="1"/>
    <col min="12081" max="12081" width="9.140625" style="103"/>
    <col min="12082" max="12084" width="0" style="103" hidden="1" customWidth="1"/>
    <col min="12085" max="12086" width="11.7109375" style="103" bestFit="1" customWidth="1"/>
    <col min="12087" max="12288" width="9.140625" style="103"/>
    <col min="12289" max="12289" width="52.28515625" style="103" customWidth="1"/>
    <col min="12290" max="12290" width="12.42578125" style="103" customWidth="1"/>
    <col min="12291" max="12291" width="9.28515625" style="103" customWidth="1"/>
    <col min="12292" max="12292" width="12.28515625" style="103" customWidth="1"/>
    <col min="12293" max="12294" width="13.7109375" style="103" customWidth="1"/>
    <col min="12295" max="12295" width="11.5703125" style="103" customWidth="1"/>
    <col min="12296" max="12296" width="15" style="103" customWidth="1"/>
    <col min="12297" max="12297" width="9.140625" style="103"/>
    <col min="12298" max="12298" width="13.5703125" style="103" customWidth="1"/>
    <col min="12299" max="12299" width="34.85546875" style="103" customWidth="1"/>
    <col min="12300" max="12304" width="0" style="103" hidden="1" customWidth="1"/>
    <col min="12305" max="12305" width="14.5703125" style="103" customWidth="1"/>
    <col min="12306" max="12306" width="12.140625" style="103" bestFit="1" customWidth="1"/>
    <col min="12307" max="12307" width="12.28515625" style="103" bestFit="1" customWidth="1"/>
    <col min="12308" max="12309" width="11.85546875" style="103" bestFit="1" customWidth="1"/>
    <col min="12310" max="12310" width="34" style="103" customWidth="1"/>
    <col min="12311" max="12311" width="11.5703125" style="103" customWidth="1"/>
    <col min="12312" max="12312" width="9.85546875" style="103" bestFit="1" customWidth="1"/>
    <col min="12313" max="12313" width="12" style="103" bestFit="1" customWidth="1"/>
    <col min="12314" max="12314" width="11" style="103" bestFit="1" customWidth="1"/>
    <col min="12315" max="12315" width="12.42578125" style="103" bestFit="1" customWidth="1"/>
    <col min="12316" max="12316" width="12.140625" style="103" bestFit="1" customWidth="1"/>
    <col min="12317" max="12317" width="12.7109375" style="103" bestFit="1" customWidth="1"/>
    <col min="12318" max="12318" width="13.42578125" style="103" bestFit="1" customWidth="1"/>
    <col min="12319" max="12321" width="14.42578125" style="103" bestFit="1" customWidth="1"/>
    <col min="12322" max="12323" width="12.140625" style="103" bestFit="1" customWidth="1"/>
    <col min="12324" max="12324" width="7.28515625" style="103" bestFit="1" customWidth="1"/>
    <col min="12325" max="12326" width="11.85546875" style="103" bestFit="1" customWidth="1"/>
    <col min="12327" max="12327" width="10.7109375" style="103" customWidth="1"/>
    <col min="12328" max="12329" width="0" style="103" hidden="1" customWidth="1"/>
    <col min="12330" max="12330" width="14.28515625" style="103" bestFit="1" customWidth="1"/>
    <col min="12331" max="12331" width="18.42578125" style="103" customWidth="1"/>
    <col min="12332" max="12332" width="13.28515625" style="103" bestFit="1" customWidth="1"/>
    <col min="12333" max="12336" width="0" style="103" hidden="1" customWidth="1"/>
    <col min="12337" max="12337" width="9.140625" style="103"/>
    <col min="12338" max="12340" width="0" style="103" hidden="1" customWidth="1"/>
    <col min="12341" max="12342" width="11.7109375" style="103" bestFit="1" customWidth="1"/>
    <col min="12343" max="12544" width="9.140625" style="103"/>
    <col min="12545" max="12545" width="52.28515625" style="103" customWidth="1"/>
    <col min="12546" max="12546" width="12.42578125" style="103" customWidth="1"/>
    <col min="12547" max="12547" width="9.28515625" style="103" customWidth="1"/>
    <col min="12548" max="12548" width="12.28515625" style="103" customWidth="1"/>
    <col min="12549" max="12550" width="13.7109375" style="103" customWidth="1"/>
    <col min="12551" max="12551" width="11.5703125" style="103" customWidth="1"/>
    <col min="12552" max="12552" width="15" style="103" customWidth="1"/>
    <col min="12553" max="12553" width="9.140625" style="103"/>
    <col min="12554" max="12554" width="13.5703125" style="103" customWidth="1"/>
    <col min="12555" max="12555" width="34.85546875" style="103" customWidth="1"/>
    <col min="12556" max="12560" width="0" style="103" hidden="1" customWidth="1"/>
    <col min="12561" max="12561" width="14.5703125" style="103" customWidth="1"/>
    <col min="12562" max="12562" width="12.140625" style="103" bestFit="1" customWidth="1"/>
    <col min="12563" max="12563" width="12.28515625" style="103" bestFit="1" customWidth="1"/>
    <col min="12564" max="12565" width="11.85546875" style="103" bestFit="1" customWidth="1"/>
    <col min="12566" max="12566" width="34" style="103" customWidth="1"/>
    <col min="12567" max="12567" width="11.5703125" style="103" customWidth="1"/>
    <col min="12568" max="12568" width="9.85546875" style="103" bestFit="1" customWidth="1"/>
    <col min="12569" max="12569" width="12" style="103" bestFit="1" customWidth="1"/>
    <col min="12570" max="12570" width="11" style="103" bestFit="1" customWidth="1"/>
    <col min="12571" max="12571" width="12.42578125" style="103" bestFit="1" customWidth="1"/>
    <col min="12572" max="12572" width="12.140625" style="103" bestFit="1" customWidth="1"/>
    <col min="12573" max="12573" width="12.7109375" style="103" bestFit="1" customWidth="1"/>
    <col min="12574" max="12574" width="13.42578125" style="103" bestFit="1" customWidth="1"/>
    <col min="12575" max="12577" width="14.42578125" style="103" bestFit="1" customWidth="1"/>
    <col min="12578" max="12579" width="12.140625" style="103" bestFit="1" customWidth="1"/>
    <col min="12580" max="12580" width="7.28515625" style="103" bestFit="1" customWidth="1"/>
    <col min="12581" max="12582" width="11.85546875" style="103" bestFit="1" customWidth="1"/>
    <col min="12583" max="12583" width="10.7109375" style="103" customWidth="1"/>
    <col min="12584" max="12585" width="0" style="103" hidden="1" customWidth="1"/>
    <col min="12586" max="12586" width="14.28515625" style="103" bestFit="1" customWidth="1"/>
    <col min="12587" max="12587" width="18.42578125" style="103" customWidth="1"/>
    <col min="12588" max="12588" width="13.28515625" style="103" bestFit="1" customWidth="1"/>
    <col min="12589" max="12592" width="0" style="103" hidden="1" customWidth="1"/>
    <col min="12593" max="12593" width="9.140625" style="103"/>
    <col min="12594" max="12596" width="0" style="103" hidden="1" customWidth="1"/>
    <col min="12597" max="12598" width="11.7109375" style="103" bestFit="1" customWidth="1"/>
    <col min="12599" max="12800" width="9.140625" style="103"/>
    <col min="12801" max="12801" width="52.28515625" style="103" customWidth="1"/>
    <col min="12802" max="12802" width="12.42578125" style="103" customWidth="1"/>
    <col min="12803" max="12803" width="9.28515625" style="103" customWidth="1"/>
    <col min="12804" max="12804" width="12.28515625" style="103" customWidth="1"/>
    <col min="12805" max="12806" width="13.7109375" style="103" customWidth="1"/>
    <col min="12807" max="12807" width="11.5703125" style="103" customWidth="1"/>
    <col min="12808" max="12808" width="15" style="103" customWidth="1"/>
    <col min="12809" max="12809" width="9.140625" style="103"/>
    <col min="12810" max="12810" width="13.5703125" style="103" customWidth="1"/>
    <col min="12811" max="12811" width="34.85546875" style="103" customWidth="1"/>
    <col min="12812" max="12816" width="0" style="103" hidden="1" customWidth="1"/>
    <col min="12817" max="12817" width="14.5703125" style="103" customWidth="1"/>
    <col min="12818" max="12818" width="12.140625" style="103" bestFit="1" customWidth="1"/>
    <col min="12819" max="12819" width="12.28515625" style="103" bestFit="1" customWidth="1"/>
    <col min="12820" max="12821" width="11.85546875" style="103" bestFit="1" customWidth="1"/>
    <col min="12822" max="12822" width="34" style="103" customWidth="1"/>
    <col min="12823" max="12823" width="11.5703125" style="103" customWidth="1"/>
    <col min="12824" max="12824" width="9.85546875" style="103" bestFit="1" customWidth="1"/>
    <col min="12825" max="12825" width="12" style="103" bestFit="1" customWidth="1"/>
    <col min="12826" max="12826" width="11" style="103" bestFit="1" customWidth="1"/>
    <col min="12827" max="12827" width="12.42578125" style="103" bestFit="1" customWidth="1"/>
    <col min="12828" max="12828" width="12.140625" style="103" bestFit="1" customWidth="1"/>
    <col min="12829" max="12829" width="12.7109375" style="103" bestFit="1" customWidth="1"/>
    <col min="12830" max="12830" width="13.42578125" style="103" bestFit="1" customWidth="1"/>
    <col min="12831" max="12833" width="14.42578125" style="103" bestFit="1" customWidth="1"/>
    <col min="12834" max="12835" width="12.140625" style="103" bestFit="1" customWidth="1"/>
    <col min="12836" max="12836" width="7.28515625" style="103" bestFit="1" customWidth="1"/>
    <col min="12837" max="12838" width="11.85546875" style="103" bestFit="1" customWidth="1"/>
    <col min="12839" max="12839" width="10.7109375" style="103" customWidth="1"/>
    <col min="12840" max="12841" width="0" style="103" hidden="1" customWidth="1"/>
    <col min="12842" max="12842" width="14.28515625" style="103" bestFit="1" customWidth="1"/>
    <col min="12843" max="12843" width="18.42578125" style="103" customWidth="1"/>
    <col min="12844" max="12844" width="13.28515625" style="103" bestFit="1" customWidth="1"/>
    <col min="12845" max="12848" width="0" style="103" hidden="1" customWidth="1"/>
    <col min="12849" max="12849" width="9.140625" style="103"/>
    <col min="12850" max="12852" width="0" style="103" hidden="1" customWidth="1"/>
    <col min="12853" max="12854" width="11.7109375" style="103" bestFit="1" customWidth="1"/>
    <col min="12855" max="13056" width="9.140625" style="103"/>
    <col min="13057" max="13057" width="52.28515625" style="103" customWidth="1"/>
    <col min="13058" max="13058" width="12.42578125" style="103" customWidth="1"/>
    <col min="13059" max="13059" width="9.28515625" style="103" customWidth="1"/>
    <col min="13060" max="13060" width="12.28515625" style="103" customWidth="1"/>
    <col min="13061" max="13062" width="13.7109375" style="103" customWidth="1"/>
    <col min="13063" max="13063" width="11.5703125" style="103" customWidth="1"/>
    <col min="13064" max="13064" width="15" style="103" customWidth="1"/>
    <col min="13065" max="13065" width="9.140625" style="103"/>
    <col min="13066" max="13066" width="13.5703125" style="103" customWidth="1"/>
    <col min="13067" max="13067" width="34.85546875" style="103" customWidth="1"/>
    <col min="13068" max="13072" width="0" style="103" hidden="1" customWidth="1"/>
    <col min="13073" max="13073" width="14.5703125" style="103" customWidth="1"/>
    <col min="13074" max="13074" width="12.140625" style="103" bestFit="1" customWidth="1"/>
    <col min="13075" max="13075" width="12.28515625" style="103" bestFit="1" customWidth="1"/>
    <col min="13076" max="13077" width="11.85546875" style="103" bestFit="1" customWidth="1"/>
    <col min="13078" max="13078" width="34" style="103" customWidth="1"/>
    <col min="13079" max="13079" width="11.5703125" style="103" customWidth="1"/>
    <col min="13080" max="13080" width="9.85546875" style="103" bestFit="1" customWidth="1"/>
    <col min="13081" max="13081" width="12" style="103" bestFit="1" customWidth="1"/>
    <col min="13082" max="13082" width="11" style="103" bestFit="1" customWidth="1"/>
    <col min="13083" max="13083" width="12.42578125" style="103" bestFit="1" customWidth="1"/>
    <col min="13084" max="13084" width="12.140625" style="103" bestFit="1" customWidth="1"/>
    <col min="13085" max="13085" width="12.7109375" style="103" bestFit="1" customWidth="1"/>
    <col min="13086" max="13086" width="13.42578125" style="103" bestFit="1" customWidth="1"/>
    <col min="13087" max="13089" width="14.42578125" style="103" bestFit="1" customWidth="1"/>
    <col min="13090" max="13091" width="12.140625" style="103" bestFit="1" customWidth="1"/>
    <col min="13092" max="13092" width="7.28515625" style="103" bestFit="1" customWidth="1"/>
    <col min="13093" max="13094" width="11.85546875" style="103" bestFit="1" customWidth="1"/>
    <col min="13095" max="13095" width="10.7109375" style="103" customWidth="1"/>
    <col min="13096" max="13097" width="0" style="103" hidden="1" customWidth="1"/>
    <col min="13098" max="13098" width="14.28515625" style="103" bestFit="1" customWidth="1"/>
    <col min="13099" max="13099" width="18.42578125" style="103" customWidth="1"/>
    <col min="13100" max="13100" width="13.28515625" style="103" bestFit="1" customWidth="1"/>
    <col min="13101" max="13104" width="0" style="103" hidden="1" customWidth="1"/>
    <col min="13105" max="13105" width="9.140625" style="103"/>
    <col min="13106" max="13108" width="0" style="103" hidden="1" customWidth="1"/>
    <col min="13109" max="13110" width="11.7109375" style="103" bestFit="1" customWidth="1"/>
    <col min="13111" max="13312" width="9.140625" style="103"/>
    <col min="13313" max="13313" width="52.28515625" style="103" customWidth="1"/>
    <col min="13314" max="13314" width="12.42578125" style="103" customWidth="1"/>
    <col min="13315" max="13315" width="9.28515625" style="103" customWidth="1"/>
    <col min="13316" max="13316" width="12.28515625" style="103" customWidth="1"/>
    <col min="13317" max="13318" width="13.7109375" style="103" customWidth="1"/>
    <col min="13319" max="13319" width="11.5703125" style="103" customWidth="1"/>
    <col min="13320" max="13320" width="15" style="103" customWidth="1"/>
    <col min="13321" max="13321" width="9.140625" style="103"/>
    <col min="13322" max="13322" width="13.5703125" style="103" customWidth="1"/>
    <col min="13323" max="13323" width="34.85546875" style="103" customWidth="1"/>
    <col min="13324" max="13328" width="0" style="103" hidden="1" customWidth="1"/>
    <col min="13329" max="13329" width="14.5703125" style="103" customWidth="1"/>
    <col min="13330" max="13330" width="12.140625" style="103" bestFit="1" customWidth="1"/>
    <col min="13331" max="13331" width="12.28515625" style="103" bestFit="1" customWidth="1"/>
    <col min="13332" max="13333" width="11.85546875" style="103" bestFit="1" customWidth="1"/>
    <col min="13334" max="13334" width="34" style="103" customWidth="1"/>
    <col min="13335" max="13335" width="11.5703125" style="103" customWidth="1"/>
    <col min="13336" max="13336" width="9.85546875" style="103" bestFit="1" customWidth="1"/>
    <col min="13337" max="13337" width="12" style="103" bestFit="1" customWidth="1"/>
    <col min="13338" max="13338" width="11" style="103" bestFit="1" customWidth="1"/>
    <col min="13339" max="13339" width="12.42578125" style="103" bestFit="1" customWidth="1"/>
    <col min="13340" max="13340" width="12.140625" style="103" bestFit="1" customWidth="1"/>
    <col min="13341" max="13341" width="12.7109375" style="103" bestFit="1" customWidth="1"/>
    <col min="13342" max="13342" width="13.42578125" style="103" bestFit="1" customWidth="1"/>
    <col min="13343" max="13345" width="14.42578125" style="103" bestFit="1" customWidth="1"/>
    <col min="13346" max="13347" width="12.140625" style="103" bestFit="1" customWidth="1"/>
    <col min="13348" max="13348" width="7.28515625" style="103" bestFit="1" customWidth="1"/>
    <col min="13349" max="13350" width="11.85546875" style="103" bestFit="1" customWidth="1"/>
    <col min="13351" max="13351" width="10.7109375" style="103" customWidth="1"/>
    <col min="13352" max="13353" width="0" style="103" hidden="1" customWidth="1"/>
    <col min="13354" max="13354" width="14.28515625" style="103" bestFit="1" customWidth="1"/>
    <col min="13355" max="13355" width="18.42578125" style="103" customWidth="1"/>
    <col min="13356" max="13356" width="13.28515625" style="103" bestFit="1" customWidth="1"/>
    <col min="13357" max="13360" width="0" style="103" hidden="1" customWidth="1"/>
    <col min="13361" max="13361" width="9.140625" style="103"/>
    <col min="13362" max="13364" width="0" style="103" hidden="1" customWidth="1"/>
    <col min="13365" max="13366" width="11.7109375" style="103" bestFit="1" customWidth="1"/>
    <col min="13367" max="13568" width="9.140625" style="103"/>
    <col min="13569" max="13569" width="52.28515625" style="103" customWidth="1"/>
    <col min="13570" max="13570" width="12.42578125" style="103" customWidth="1"/>
    <col min="13571" max="13571" width="9.28515625" style="103" customWidth="1"/>
    <col min="13572" max="13572" width="12.28515625" style="103" customWidth="1"/>
    <col min="13573" max="13574" width="13.7109375" style="103" customWidth="1"/>
    <col min="13575" max="13575" width="11.5703125" style="103" customWidth="1"/>
    <col min="13576" max="13576" width="15" style="103" customWidth="1"/>
    <col min="13577" max="13577" width="9.140625" style="103"/>
    <col min="13578" max="13578" width="13.5703125" style="103" customWidth="1"/>
    <col min="13579" max="13579" width="34.85546875" style="103" customWidth="1"/>
    <col min="13580" max="13584" width="0" style="103" hidden="1" customWidth="1"/>
    <col min="13585" max="13585" width="14.5703125" style="103" customWidth="1"/>
    <col min="13586" max="13586" width="12.140625" style="103" bestFit="1" customWidth="1"/>
    <col min="13587" max="13587" width="12.28515625" style="103" bestFit="1" customWidth="1"/>
    <col min="13588" max="13589" width="11.85546875" style="103" bestFit="1" customWidth="1"/>
    <col min="13590" max="13590" width="34" style="103" customWidth="1"/>
    <col min="13591" max="13591" width="11.5703125" style="103" customWidth="1"/>
    <col min="13592" max="13592" width="9.85546875" style="103" bestFit="1" customWidth="1"/>
    <col min="13593" max="13593" width="12" style="103" bestFit="1" customWidth="1"/>
    <col min="13594" max="13594" width="11" style="103" bestFit="1" customWidth="1"/>
    <col min="13595" max="13595" width="12.42578125" style="103" bestFit="1" customWidth="1"/>
    <col min="13596" max="13596" width="12.140625" style="103" bestFit="1" customWidth="1"/>
    <col min="13597" max="13597" width="12.7109375" style="103" bestFit="1" customWidth="1"/>
    <col min="13598" max="13598" width="13.42578125" style="103" bestFit="1" customWidth="1"/>
    <col min="13599" max="13601" width="14.42578125" style="103" bestFit="1" customWidth="1"/>
    <col min="13602" max="13603" width="12.140625" style="103" bestFit="1" customWidth="1"/>
    <col min="13604" max="13604" width="7.28515625" style="103" bestFit="1" customWidth="1"/>
    <col min="13605" max="13606" width="11.85546875" style="103" bestFit="1" customWidth="1"/>
    <col min="13607" max="13607" width="10.7109375" style="103" customWidth="1"/>
    <col min="13608" max="13609" width="0" style="103" hidden="1" customWidth="1"/>
    <col min="13610" max="13610" width="14.28515625" style="103" bestFit="1" customWidth="1"/>
    <col min="13611" max="13611" width="18.42578125" style="103" customWidth="1"/>
    <col min="13612" max="13612" width="13.28515625" style="103" bestFit="1" customWidth="1"/>
    <col min="13613" max="13616" width="0" style="103" hidden="1" customWidth="1"/>
    <col min="13617" max="13617" width="9.140625" style="103"/>
    <col min="13618" max="13620" width="0" style="103" hidden="1" customWidth="1"/>
    <col min="13621" max="13622" width="11.7109375" style="103" bestFit="1" customWidth="1"/>
    <col min="13623" max="13824" width="9.140625" style="103"/>
    <col min="13825" max="13825" width="52.28515625" style="103" customWidth="1"/>
    <col min="13826" max="13826" width="12.42578125" style="103" customWidth="1"/>
    <col min="13827" max="13827" width="9.28515625" style="103" customWidth="1"/>
    <col min="13828" max="13828" width="12.28515625" style="103" customWidth="1"/>
    <col min="13829" max="13830" width="13.7109375" style="103" customWidth="1"/>
    <col min="13831" max="13831" width="11.5703125" style="103" customWidth="1"/>
    <col min="13832" max="13832" width="15" style="103" customWidth="1"/>
    <col min="13833" max="13833" width="9.140625" style="103"/>
    <col min="13834" max="13834" width="13.5703125" style="103" customWidth="1"/>
    <col min="13835" max="13835" width="34.85546875" style="103" customWidth="1"/>
    <col min="13836" max="13840" width="0" style="103" hidden="1" customWidth="1"/>
    <col min="13841" max="13841" width="14.5703125" style="103" customWidth="1"/>
    <col min="13842" max="13842" width="12.140625" style="103" bestFit="1" customWidth="1"/>
    <col min="13843" max="13843" width="12.28515625" style="103" bestFit="1" customWidth="1"/>
    <col min="13844" max="13845" width="11.85546875" style="103" bestFit="1" customWidth="1"/>
    <col min="13846" max="13846" width="34" style="103" customWidth="1"/>
    <col min="13847" max="13847" width="11.5703125" style="103" customWidth="1"/>
    <col min="13848" max="13848" width="9.85546875" style="103" bestFit="1" customWidth="1"/>
    <col min="13849" max="13849" width="12" style="103" bestFit="1" customWidth="1"/>
    <col min="13850" max="13850" width="11" style="103" bestFit="1" customWidth="1"/>
    <col min="13851" max="13851" width="12.42578125" style="103" bestFit="1" customWidth="1"/>
    <col min="13852" max="13852" width="12.140625" style="103" bestFit="1" customWidth="1"/>
    <col min="13853" max="13853" width="12.7109375" style="103" bestFit="1" customWidth="1"/>
    <col min="13854" max="13854" width="13.42578125" style="103" bestFit="1" customWidth="1"/>
    <col min="13855" max="13857" width="14.42578125" style="103" bestFit="1" customWidth="1"/>
    <col min="13858" max="13859" width="12.140625" style="103" bestFit="1" customWidth="1"/>
    <col min="13860" max="13860" width="7.28515625" style="103" bestFit="1" customWidth="1"/>
    <col min="13861" max="13862" width="11.85546875" style="103" bestFit="1" customWidth="1"/>
    <col min="13863" max="13863" width="10.7109375" style="103" customWidth="1"/>
    <col min="13864" max="13865" width="0" style="103" hidden="1" customWidth="1"/>
    <col min="13866" max="13866" width="14.28515625" style="103" bestFit="1" customWidth="1"/>
    <col min="13867" max="13867" width="18.42578125" style="103" customWidth="1"/>
    <col min="13868" max="13868" width="13.28515625" style="103" bestFit="1" customWidth="1"/>
    <col min="13869" max="13872" width="0" style="103" hidden="1" customWidth="1"/>
    <col min="13873" max="13873" width="9.140625" style="103"/>
    <col min="13874" max="13876" width="0" style="103" hidden="1" customWidth="1"/>
    <col min="13877" max="13878" width="11.7109375" style="103" bestFit="1" customWidth="1"/>
    <col min="13879" max="14080" width="9.140625" style="103"/>
    <col min="14081" max="14081" width="52.28515625" style="103" customWidth="1"/>
    <col min="14082" max="14082" width="12.42578125" style="103" customWidth="1"/>
    <col min="14083" max="14083" width="9.28515625" style="103" customWidth="1"/>
    <col min="14084" max="14084" width="12.28515625" style="103" customWidth="1"/>
    <col min="14085" max="14086" width="13.7109375" style="103" customWidth="1"/>
    <col min="14087" max="14087" width="11.5703125" style="103" customWidth="1"/>
    <col min="14088" max="14088" width="15" style="103" customWidth="1"/>
    <col min="14089" max="14089" width="9.140625" style="103"/>
    <col min="14090" max="14090" width="13.5703125" style="103" customWidth="1"/>
    <col min="14091" max="14091" width="34.85546875" style="103" customWidth="1"/>
    <col min="14092" max="14096" width="0" style="103" hidden="1" customWidth="1"/>
    <col min="14097" max="14097" width="14.5703125" style="103" customWidth="1"/>
    <col min="14098" max="14098" width="12.140625" style="103" bestFit="1" customWidth="1"/>
    <col min="14099" max="14099" width="12.28515625" style="103" bestFit="1" customWidth="1"/>
    <col min="14100" max="14101" width="11.85546875" style="103" bestFit="1" customWidth="1"/>
    <col min="14102" max="14102" width="34" style="103" customWidth="1"/>
    <col min="14103" max="14103" width="11.5703125" style="103" customWidth="1"/>
    <col min="14104" max="14104" width="9.85546875" style="103" bestFit="1" customWidth="1"/>
    <col min="14105" max="14105" width="12" style="103" bestFit="1" customWidth="1"/>
    <col min="14106" max="14106" width="11" style="103" bestFit="1" customWidth="1"/>
    <col min="14107" max="14107" width="12.42578125" style="103" bestFit="1" customWidth="1"/>
    <col min="14108" max="14108" width="12.140625" style="103" bestFit="1" customWidth="1"/>
    <col min="14109" max="14109" width="12.7109375" style="103" bestFit="1" customWidth="1"/>
    <col min="14110" max="14110" width="13.42578125" style="103" bestFit="1" customWidth="1"/>
    <col min="14111" max="14113" width="14.42578125" style="103" bestFit="1" customWidth="1"/>
    <col min="14114" max="14115" width="12.140625" style="103" bestFit="1" customWidth="1"/>
    <col min="14116" max="14116" width="7.28515625" style="103" bestFit="1" customWidth="1"/>
    <col min="14117" max="14118" width="11.85546875" style="103" bestFit="1" customWidth="1"/>
    <col min="14119" max="14119" width="10.7109375" style="103" customWidth="1"/>
    <col min="14120" max="14121" width="0" style="103" hidden="1" customWidth="1"/>
    <col min="14122" max="14122" width="14.28515625" style="103" bestFit="1" customWidth="1"/>
    <col min="14123" max="14123" width="18.42578125" style="103" customWidth="1"/>
    <col min="14124" max="14124" width="13.28515625" style="103" bestFit="1" customWidth="1"/>
    <col min="14125" max="14128" width="0" style="103" hidden="1" customWidth="1"/>
    <col min="14129" max="14129" width="9.140625" style="103"/>
    <col min="14130" max="14132" width="0" style="103" hidden="1" customWidth="1"/>
    <col min="14133" max="14134" width="11.7109375" style="103" bestFit="1" customWidth="1"/>
    <col min="14135" max="14336" width="9.140625" style="103"/>
    <col min="14337" max="14337" width="52.28515625" style="103" customWidth="1"/>
    <col min="14338" max="14338" width="12.42578125" style="103" customWidth="1"/>
    <col min="14339" max="14339" width="9.28515625" style="103" customWidth="1"/>
    <col min="14340" max="14340" width="12.28515625" style="103" customWidth="1"/>
    <col min="14341" max="14342" width="13.7109375" style="103" customWidth="1"/>
    <col min="14343" max="14343" width="11.5703125" style="103" customWidth="1"/>
    <col min="14344" max="14344" width="15" style="103" customWidth="1"/>
    <col min="14345" max="14345" width="9.140625" style="103"/>
    <col min="14346" max="14346" width="13.5703125" style="103" customWidth="1"/>
    <col min="14347" max="14347" width="34.85546875" style="103" customWidth="1"/>
    <col min="14348" max="14352" width="0" style="103" hidden="1" customWidth="1"/>
    <col min="14353" max="14353" width="14.5703125" style="103" customWidth="1"/>
    <col min="14354" max="14354" width="12.140625" style="103" bestFit="1" customWidth="1"/>
    <col min="14355" max="14355" width="12.28515625" style="103" bestFit="1" customWidth="1"/>
    <col min="14356" max="14357" width="11.85546875" style="103" bestFit="1" customWidth="1"/>
    <col min="14358" max="14358" width="34" style="103" customWidth="1"/>
    <col min="14359" max="14359" width="11.5703125" style="103" customWidth="1"/>
    <col min="14360" max="14360" width="9.85546875" style="103" bestFit="1" customWidth="1"/>
    <col min="14361" max="14361" width="12" style="103" bestFit="1" customWidth="1"/>
    <col min="14362" max="14362" width="11" style="103" bestFit="1" customWidth="1"/>
    <col min="14363" max="14363" width="12.42578125" style="103" bestFit="1" customWidth="1"/>
    <col min="14364" max="14364" width="12.140625" style="103" bestFit="1" customWidth="1"/>
    <col min="14365" max="14365" width="12.7109375" style="103" bestFit="1" customWidth="1"/>
    <col min="14366" max="14366" width="13.42578125" style="103" bestFit="1" customWidth="1"/>
    <col min="14367" max="14369" width="14.42578125" style="103" bestFit="1" customWidth="1"/>
    <col min="14370" max="14371" width="12.140625" style="103" bestFit="1" customWidth="1"/>
    <col min="14372" max="14372" width="7.28515625" style="103" bestFit="1" customWidth="1"/>
    <col min="14373" max="14374" width="11.85546875" style="103" bestFit="1" customWidth="1"/>
    <col min="14375" max="14375" width="10.7109375" style="103" customWidth="1"/>
    <col min="14376" max="14377" width="0" style="103" hidden="1" customWidth="1"/>
    <col min="14378" max="14378" width="14.28515625" style="103" bestFit="1" customWidth="1"/>
    <col min="14379" max="14379" width="18.42578125" style="103" customWidth="1"/>
    <col min="14380" max="14380" width="13.28515625" style="103" bestFit="1" customWidth="1"/>
    <col min="14381" max="14384" width="0" style="103" hidden="1" customWidth="1"/>
    <col min="14385" max="14385" width="9.140625" style="103"/>
    <col min="14386" max="14388" width="0" style="103" hidden="1" customWidth="1"/>
    <col min="14389" max="14390" width="11.7109375" style="103" bestFit="1" customWidth="1"/>
    <col min="14391" max="14592" width="9.140625" style="103"/>
    <col min="14593" max="14593" width="52.28515625" style="103" customWidth="1"/>
    <col min="14594" max="14594" width="12.42578125" style="103" customWidth="1"/>
    <col min="14595" max="14595" width="9.28515625" style="103" customWidth="1"/>
    <col min="14596" max="14596" width="12.28515625" style="103" customWidth="1"/>
    <col min="14597" max="14598" width="13.7109375" style="103" customWidth="1"/>
    <col min="14599" max="14599" width="11.5703125" style="103" customWidth="1"/>
    <col min="14600" max="14600" width="15" style="103" customWidth="1"/>
    <col min="14601" max="14601" width="9.140625" style="103"/>
    <col min="14602" max="14602" width="13.5703125" style="103" customWidth="1"/>
    <col min="14603" max="14603" width="34.85546875" style="103" customWidth="1"/>
    <col min="14604" max="14608" width="0" style="103" hidden="1" customWidth="1"/>
    <col min="14609" max="14609" width="14.5703125" style="103" customWidth="1"/>
    <col min="14610" max="14610" width="12.140625" style="103" bestFit="1" customWidth="1"/>
    <col min="14611" max="14611" width="12.28515625" style="103" bestFit="1" customWidth="1"/>
    <col min="14612" max="14613" width="11.85546875" style="103" bestFit="1" customWidth="1"/>
    <col min="14614" max="14614" width="34" style="103" customWidth="1"/>
    <col min="14615" max="14615" width="11.5703125" style="103" customWidth="1"/>
    <col min="14616" max="14616" width="9.85546875" style="103" bestFit="1" customWidth="1"/>
    <col min="14617" max="14617" width="12" style="103" bestFit="1" customWidth="1"/>
    <col min="14618" max="14618" width="11" style="103" bestFit="1" customWidth="1"/>
    <col min="14619" max="14619" width="12.42578125" style="103" bestFit="1" customWidth="1"/>
    <col min="14620" max="14620" width="12.140625" style="103" bestFit="1" customWidth="1"/>
    <col min="14621" max="14621" width="12.7109375" style="103" bestFit="1" customWidth="1"/>
    <col min="14622" max="14622" width="13.42578125" style="103" bestFit="1" customWidth="1"/>
    <col min="14623" max="14625" width="14.42578125" style="103" bestFit="1" customWidth="1"/>
    <col min="14626" max="14627" width="12.140625" style="103" bestFit="1" customWidth="1"/>
    <col min="14628" max="14628" width="7.28515625" style="103" bestFit="1" customWidth="1"/>
    <col min="14629" max="14630" width="11.85546875" style="103" bestFit="1" customWidth="1"/>
    <col min="14631" max="14631" width="10.7109375" style="103" customWidth="1"/>
    <col min="14632" max="14633" width="0" style="103" hidden="1" customWidth="1"/>
    <col min="14634" max="14634" width="14.28515625" style="103" bestFit="1" customWidth="1"/>
    <col min="14635" max="14635" width="18.42578125" style="103" customWidth="1"/>
    <col min="14636" max="14636" width="13.28515625" style="103" bestFit="1" customWidth="1"/>
    <col min="14637" max="14640" width="0" style="103" hidden="1" customWidth="1"/>
    <col min="14641" max="14641" width="9.140625" style="103"/>
    <col min="14642" max="14644" width="0" style="103" hidden="1" customWidth="1"/>
    <col min="14645" max="14646" width="11.7109375" style="103" bestFit="1" customWidth="1"/>
    <col min="14647" max="14848" width="9.140625" style="103"/>
    <col min="14849" max="14849" width="52.28515625" style="103" customWidth="1"/>
    <col min="14850" max="14850" width="12.42578125" style="103" customWidth="1"/>
    <col min="14851" max="14851" width="9.28515625" style="103" customWidth="1"/>
    <col min="14852" max="14852" width="12.28515625" style="103" customWidth="1"/>
    <col min="14853" max="14854" width="13.7109375" style="103" customWidth="1"/>
    <col min="14855" max="14855" width="11.5703125" style="103" customWidth="1"/>
    <col min="14856" max="14856" width="15" style="103" customWidth="1"/>
    <col min="14857" max="14857" width="9.140625" style="103"/>
    <col min="14858" max="14858" width="13.5703125" style="103" customWidth="1"/>
    <col min="14859" max="14859" width="34.85546875" style="103" customWidth="1"/>
    <col min="14860" max="14864" width="0" style="103" hidden="1" customWidth="1"/>
    <col min="14865" max="14865" width="14.5703125" style="103" customWidth="1"/>
    <col min="14866" max="14866" width="12.140625" style="103" bestFit="1" customWidth="1"/>
    <col min="14867" max="14867" width="12.28515625" style="103" bestFit="1" customWidth="1"/>
    <col min="14868" max="14869" width="11.85546875" style="103" bestFit="1" customWidth="1"/>
    <col min="14870" max="14870" width="34" style="103" customWidth="1"/>
    <col min="14871" max="14871" width="11.5703125" style="103" customWidth="1"/>
    <col min="14872" max="14872" width="9.85546875" style="103" bestFit="1" customWidth="1"/>
    <col min="14873" max="14873" width="12" style="103" bestFit="1" customWidth="1"/>
    <col min="14874" max="14874" width="11" style="103" bestFit="1" customWidth="1"/>
    <col min="14875" max="14875" width="12.42578125" style="103" bestFit="1" customWidth="1"/>
    <col min="14876" max="14876" width="12.140625" style="103" bestFit="1" customWidth="1"/>
    <col min="14877" max="14877" width="12.7109375" style="103" bestFit="1" customWidth="1"/>
    <col min="14878" max="14878" width="13.42578125" style="103" bestFit="1" customWidth="1"/>
    <col min="14879" max="14881" width="14.42578125" style="103" bestFit="1" customWidth="1"/>
    <col min="14882" max="14883" width="12.140625" style="103" bestFit="1" customWidth="1"/>
    <col min="14884" max="14884" width="7.28515625" style="103" bestFit="1" customWidth="1"/>
    <col min="14885" max="14886" width="11.85546875" style="103" bestFit="1" customWidth="1"/>
    <col min="14887" max="14887" width="10.7109375" style="103" customWidth="1"/>
    <col min="14888" max="14889" width="0" style="103" hidden="1" customWidth="1"/>
    <col min="14890" max="14890" width="14.28515625" style="103" bestFit="1" customWidth="1"/>
    <col min="14891" max="14891" width="18.42578125" style="103" customWidth="1"/>
    <col min="14892" max="14892" width="13.28515625" style="103" bestFit="1" customWidth="1"/>
    <col min="14893" max="14896" width="0" style="103" hidden="1" customWidth="1"/>
    <col min="14897" max="14897" width="9.140625" style="103"/>
    <col min="14898" max="14900" width="0" style="103" hidden="1" customWidth="1"/>
    <col min="14901" max="14902" width="11.7109375" style="103" bestFit="1" customWidth="1"/>
    <col min="14903" max="15104" width="9.140625" style="103"/>
    <col min="15105" max="15105" width="52.28515625" style="103" customWidth="1"/>
    <col min="15106" max="15106" width="12.42578125" style="103" customWidth="1"/>
    <col min="15107" max="15107" width="9.28515625" style="103" customWidth="1"/>
    <col min="15108" max="15108" width="12.28515625" style="103" customWidth="1"/>
    <col min="15109" max="15110" width="13.7109375" style="103" customWidth="1"/>
    <col min="15111" max="15111" width="11.5703125" style="103" customWidth="1"/>
    <col min="15112" max="15112" width="15" style="103" customWidth="1"/>
    <col min="15113" max="15113" width="9.140625" style="103"/>
    <col min="15114" max="15114" width="13.5703125" style="103" customWidth="1"/>
    <col min="15115" max="15115" width="34.85546875" style="103" customWidth="1"/>
    <col min="15116" max="15120" width="0" style="103" hidden="1" customWidth="1"/>
    <col min="15121" max="15121" width="14.5703125" style="103" customWidth="1"/>
    <col min="15122" max="15122" width="12.140625" style="103" bestFit="1" customWidth="1"/>
    <col min="15123" max="15123" width="12.28515625" style="103" bestFit="1" customWidth="1"/>
    <col min="15124" max="15125" width="11.85546875" style="103" bestFit="1" customWidth="1"/>
    <col min="15126" max="15126" width="34" style="103" customWidth="1"/>
    <col min="15127" max="15127" width="11.5703125" style="103" customWidth="1"/>
    <col min="15128" max="15128" width="9.85546875" style="103" bestFit="1" customWidth="1"/>
    <col min="15129" max="15129" width="12" style="103" bestFit="1" customWidth="1"/>
    <col min="15130" max="15130" width="11" style="103" bestFit="1" customWidth="1"/>
    <col min="15131" max="15131" width="12.42578125" style="103" bestFit="1" customWidth="1"/>
    <col min="15132" max="15132" width="12.140625" style="103" bestFit="1" customWidth="1"/>
    <col min="15133" max="15133" width="12.7109375" style="103" bestFit="1" customWidth="1"/>
    <col min="15134" max="15134" width="13.42578125" style="103" bestFit="1" customWidth="1"/>
    <col min="15135" max="15137" width="14.42578125" style="103" bestFit="1" customWidth="1"/>
    <col min="15138" max="15139" width="12.140625" style="103" bestFit="1" customWidth="1"/>
    <col min="15140" max="15140" width="7.28515625" style="103" bestFit="1" customWidth="1"/>
    <col min="15141" max="15142" width="11.85546875" style="103" bestFit="1" customWidth="1"/>
    <col min="15143" max="15143" width="10.7109375" style="103" customWidth="1"/>
    <col min="15144" max="15145" width="0" style="103" hidden="1" customWidth="1"/>
    <col min="15146" max="15146" width="14.28515625" style="103" bestFit="1" customWidth="1"/>
    <col min="15147" max="15147" width="18.42578125" style="103" customWidth="1"/>
    <col min="15148" max="15148" width="13.28515625" style="103" bestFit="1" customWidth="1"/>
    <col min="15149" max="15152" width="0" style="103" hidden="1" customWidth="1"/>
    <col min="15153" max="15153" width="9.140625" style="103"/>
    <col min="15154" max="15156" width="0" style="103" hidden="1" customWidth="1"/>
    <col min="15157" max="15158" width="11.7109375" style="103" bestFit="1" customWidth="1"/>
    <col min="15159" max="15360" width="9.140625" style="103"/>
    <col min="15361" max="15361" width="52.28515625" style="103" customWidth="1"/>
    <col min="15362" max="15362" width="12.42578125" style="103" customWidth="1"/>
    <col min="15363" max="15363" width="9.28515625" style="103" customWidth="1"/>
    <col min="15364" max="15364" width="12.28515625" style="103" customWidth="1"/>
    <col min="15365" max="15366" width="13.7109375" style="103" customWidth="1"/>
    <col min="15367" max="15367" width="11.5703125" style="103" customWidth="1"/>
    <col min="15368" max="15368" width="15" style="103" customWidth="1"/>
    <col min="15369" max="15369" width="9.140625" style="103"/>
    <col min="15370" max="15370" width="13.5703125" style="103" customWidth="1"/>
    <col min="15371" max="15371" width="34.85546875" style="103" customWidth="1"/>
    <col min="15372" max="15376" width="0" style="103" hidden="1" customWidth="1"/>
    <col min="15377" max="15377" width="14.5703125" style="103" customWidth="1"/>
    <col min="15378" max="15378" width="12.140625" style="103" bestFit="1" customWidth="1"/>
    <col min="15379" max="15379" width="12.28515625" style="103" bestFit="1" customWidth="1"/>
    <col min="15380" max="15381" width="11.85546875" style="103" bestFit="1" customWidth="1"/>
    <col min="15382" max="15382" width="34" style="103" customWidth="1"/>
    <col min="15383" max="15383" width="11.5703125" style="103" customWidth="1"/>
    <col min="15384" max="15384" width="9.85546875" style="103" bestFit="1" customWidth="1"/>
    <col min="15385" max="15385" width="12" style="103" bestFit="1" customWidth="1"/>
    <col min="15386" max="15386" width="11" style="103" bestFit="1" customWidth="1"/>
    <col min="15387" max="15387" width="12.42578125" style="103" bestFit="1" customWidth="1"/>
    <col min="15388" max="15388" width="12.140625" style="103" bestFit="1" customWidth="1"/>
    <col min="15389" max="15389" width="12.7109375" style="103" bestFit="1" customWidth="1"/>
    <col min="15390" max="15390" width="13.42578125" style="103" bestFit="1" customWidth="1"/>
    <col min="15391" max="15393" width="14.42578125" style="103" bestFit="1" customWidth="1"/>
    <col min="15394" max="15395" width="12.140625" style="103" bestFit="1" customWidth="1"/>
    <col min="15396" max="15396" width="7.28515625" style="103" bestFit="1" customWidth="1"/>
    <col min="15397" max="15398" width="11.85546875" style="103" bestFit="1" customWidth="1"/>
    <col min="15399" max="15399" width="10.7109375" style="103" customWidth="1"/>
    <col min="15400" max="15401" width="0" style="103" hidden="1" customWidth="1"/>
    <col min="15402" max="15402" width="14.28515625" style="103" bestFit="1" customWidth="1"/>
    <col min="15403" max="15403" width="18.42578125" style="103" customWidth="1"/>
    <col min="15404" max="15404" width="13.28515625" style="103" bestFit="1" customWidth="1"/>
    <col min="15405" max="15408" width="0" style="103" hidden="1" customWidth="1"/>
    <col min="15409" max="15409" width="9.140625" style="103"/>
    <col min="15410" max="15412" width="0" style="103" hidden="1" customWidth="1"/>
    <col min="15413" max="15414" width="11.7109375" style="103" bestFit="1" customWidth="1"/>
    <col min="15415" max="15616" width="9.140625" style="103"/>
    <col min="15617" max="15617" width="52.28515625" style="103" customWidth="1"/>
    <col min="15618" max="15618" width="12.42578125" style="103" customWidth="1"/>
    <col min="15619" max="15619" width="9.28515625" style="103" customWidth="1"/>
    <col min="15620" max="15620" width="12.28515625" style="103" customWidth="1"/>
    <col min="15621" max="15622" width="13.7109375" style="103" customWidth="1"/>
    <col min="15623" max="15623" width="11.5703125" style="103" customWidth="1"/>
    <col min="15624" max="15624" width="15" style="103" customWidth="1"/>
    <col min="15625" max="15625" width="9.140625" style="103"/>
    <col min="15626" max="15626" width="13.5703125" style="103" customWidth="1"/>
    <col min="15627" max="15627" width="34.85546875" style="103" customWidth="1"/>
    <col min="15628" max="15632" width="0" style="103" hidden="1" customWidth="1"/>
    <col min="15633" max="15633" width="14.5703125" style="103" customWidth="1"/>
    <col min="15634" max="15634" width="12.140625" style="103" bestFit="1" customWidth="1"/>
    <col min="15635" max="15635" width="12.28515625" style="103" bestFit="1" customWidth="1"/>
    <col min="15636" max="15637" width="11.85546875" style="103" bestFit="1" customWidth="1"/>
    <col min="15638" max="15638" width="34" style="103" customWidth="1"/>
    <col min="15639" max="15639" width="11.5703125" style="103" customWidth="1"/>
    <col min="15640" max="15640" width="9.85546875" style="103" bestFit="1" customWidth="1"/>
    <col min="15641" max="15641" width="12" style="103" bestFit="1" customWidth="1"/>
    <col min="15642" max="15642" width="11" style="103" bestFit="1" customWidth="1"/>
    <col min="15643" max="15643" width="12.42578125" style="103" bestFit="1" customWidth="1"/>
    <col min="15644" max="15644" width="12.140625" style="103" bestFit="1" customWidth="1"/>
    <col min="15645" max="15645" width="12.7109375" style="103" bestFit="1" customWidth="1"/>
    <col min="15646" max="15646" width="13.42578125" style="103" bestFit="1" customWidth="1"/>
    <col min="15647" max="15649" width="14.42578125" style="103" bestFit="1" customWidth="1"/>
    <col min="15650" max="15651" width="12.140625" style="103" bestFit="1" customWidth="1"/>
    <col min="15652" max="15652" width="7.28515625" style="103" bestFit="1" customWidth="1"/>
    <col min="15653" max="15654" width="11.85546875" style="103" bestFit="1" customWidth="1"/>
    <col min="15655" max="15655" width="10.7109375" style="103" customWidth="1"/>
    <col min="15656" max="15657" width="0" style="103" hidden="1" customWidth="1"/>
    <col min="15658" max="15658" width="14.28515625" style="103" bestFit="1" customWidth="1"/>
    <col min="15659" max="15659" width="18.42578125" style="103" customWidth="1"/>
    <col min="15660" max="15660" width="13.28515625" style="103" bestFit="1" customWidth="1"/>
    <col min="15661" max="15664" width="0" style="103" hidden="1" customWidth="1"/>
    <col min="15665" max="15665" width="9.140625" style="103"/>
    <col min="15666" max="15668" width="0" style="103" hidden="1" customWidth="1"/>
    <col min="15669" max="15670" width="11.7109375" style="103" bestFit="1" customWidth="1"/>
    <col min="15671" max="15872" width="9.140625" style="103"/>
    <col min="15873" max="15873" width="52.28515625" style="103" customWidth="1"/>
    <col min="15874" max="15874" width="12.42578125" style="103" customWidth="1"/>
    <col min="15875" max="15875" width="9.28515625" style="103" customWidth="1"/>
    <col min="15876" max="15876" width="12.28515625" style="103" customWidth="1"/>
    <col min="15877" max="15878" width="13.7109375" style="103" customWidth="1"/>
    <col min="15879" max="15879" width="11.5703125" style="103" customWidth="1"/>
    <col min="15880" max="15880" width="15" style="103" customWidth="1"/>
    <col min="15881" max="15881" width="9.140625" style="103"/>
    <col min="15882" max="15882" width="13.5703125" style="103" customWidth="1"/>
    <col min="15883" max="15883" width="34.85546875" style="103" customWidth="1"/>
    <col min="15884" max="15888" width="0" style="103" hidden="1" customWidth="1"/>
    <col min="15889" max="15889" width="14.5703125" style="103" customWidth="1"/>
    <col min="15890" max="15890" width="12.140625" style="103" bestFit="1" customWidth="1"/>
    <col min="15891" max="15891" width="12.28515625" style="103" bestFit="1" customWidth="1"/>
    <col min="15892" max="15893" width="11.85546875" style="103" bestFit="1" customWidth="1"/>
    <col min="15894" max="15894" width="34" style="103" customWidth="1"/>
    <col min="15895" max="15895" width="11.5703125" style="103" customWidth="1"/>
    <col min="15896" max="15896" width="9.85546875" style="103" bestFit="1" customWidth="1"/>
    <col min="15897" max="15897" width="12" style="103" bestFit="1" customWidth="1"/>
    <col min="15898" max="15898" width="11" style="103" bestFit="1" customWidth="1"/>
    <col min="15899" max="15899" width="12.42578125" style="103" bestFit="1" customWidth="1"/>
    <col min="15900" max="15900" width="12.140625" style="103" bestFit="1" customWidth="1"/>
    <col min="15901" max="15901" width="12.7109375" style="103" bestFit="1" customWidth="1"/>
    <col min="15902" max="15902" width="13.42578125" style="103" bestFit="1" customWidth="1"/>
    <col min="15903" max="15905" width="14.42578125" style="103" bestFit="1" customWidth="1"/>
    <col min="15906" max="15907" width="12.140625" style="103" bestFit="1" customWidth="1"/>
    <col min="15908" max="15908" width="7.28515625" style="103" bestFit="1" customWidth="1"/>
    <col min="15909" max="15910" width="11.85546875" style="103" bestFit="1" customWidth="1"/>
    <col min="15911" max="15911" width="10.7109375" style="103" customWidth="1"/>
    <col min="15912" max="15913" width="0" style="103" hidden="1" customWidth="1"/>
    <col min="15914" max="15914" width="14.28515625" style="103" bestFit="1" customWidth="1"/>
    <col min="15915" max="15915" width="18.42578125" style="103" customWidth="1"/>
    <col min="15916" max="15916" width="13.28515625" style="103" bestFit="1" customWidth="1"/>
    <col min="15917" max="15920" width="0" style="103" hidden="1" customWidth="1"/>
    <col min="15921" max="15921" width="9.140625" style="103"/>
    <col min="15922" max="15924" width="0" style="103" hidden="1" customWidth="1"/>
    <col min="15925" max="15926" width="11.7109375" style="103" bestFit="1" customWidth="1"/>
    <col min="15927" max="16128" width="9.140625" style="103"/>
    <col min="16129" max="16129" width="52.28515625" style="103" customWidth="1"/>
    <col min="16130" max="16130" width="12.42578125" style="103" customWidth="1"/>
    <col min="16131" max="16131" width="9.28515625" style="103" customWidth="1"/>
    <col min="16132" max="16132" width="12.28515625" style="103" customWidth="1"/>
    <col min="16133" max="16134" width="13.7109375" style="103" customWidth="1"/>
    <col min="16135" max="16135" width="11.5703125" style="103" customWidth="1"/>
    <col min="16136" max="16136" width="15" style="103" customWidth="1"/>
    <col min="16137" max="16137" width="9.140625" style="103"/>
    <col min="16138" max="16138" width="13.5703125" style="103" customWidth="1"/>
    <col min="16139" max="16139" width="34.85546875" style="103" customWidth="1"/>
    <col min="16140" max="16144" width="0" style="103" hidden="1" customWidth="1"/>
    <col min="16145" max="16145" width="14.5703125" style="103" customWidth="1"/>
    <col min="16146" max="16146" width="12.140625" style="103" bestFit="1" customWidth="1"/>
    <col min="16147" max="16147" width="12.28515625" style="103" bestFit="1" customWidth="1"/>
    <col min="16148" max="16149" width="11.85546875" style="103" bestFit="1" customWidth="1"/>
    <col min="16150" max="16150" width="34" style="103" customWidth="1"/>
    <col min="16151" max="16151" width="11.5703125" style="103" customWidth="1"/>
    <col min="16152" max="16152" width="9.85546875" style="103" bestFit="1" customWidth="1"/>
    <col min="16153" max="16153" width="12" style="103" bestFit="1" customWidth="1"/>
    <col min="16154" max="16154" width="11" style="103" bestFit="1" customWidth="1"/>
    <col min="16155" max="16155" width="12.42578125" style="103" bestFit="1" customWidth="1"/>
    <col min="16156" max="16156" width="12.140625" style="103" bestFit="1" customWidth="1"/>
    <col min="16157" max="16157" width="12.7109375" style="103" bestFit="1" customWidth="1"/>
    <col min="16158" max="16158" width="13.42578125" style="103" bestFit="1" customWidth="1"/>
    <col min="16159" max="16161" width="14.42578125" style="103" bestFit="1" customWidth="1"/>
    <col min="16162" max="16163" width="12.140625" style="103" bestFit="1" customWidth="1"/>
    <col min="16164" max="16164" width="7.28515625" style="103" bestFit="1" customWidth="1"/>
    <col min="16165" max="16166" width="11.85546875" style="103" bestFit="1" customWidth="1"/>
    <col min="16167" max="16167" width="10.7109375" style="103" customWidth="1"/>
    <col min="16168" max="16169" width="0" style="103" hidden="1" customWidth="1"/>
    <col min="16170" max="16170" width="14.28515625" style="103" bestFit="1" customWidth="1"/>
    <col min="16171" max="16171" width="18.42578125" style="103" customWidth="1"/>
    <col min="16172" max="16172" width="13.28515625" style="103" bestFit="1" customWidth="1"/>
    <col min="16173" max="16176" width="0" style="103" hidden="1" customWidth="1"/>
    <col min="16177" max="16177" width="9.140625" style="103"/>
    <col min="16178" max="16180" width="0" style="103" hidden="1" customWidth="1"/>
    <col min="16181" max="16182" width="11.7109375" style="103" bestFit="1" customWidth="1"/>
    <col min="16183" max="16384" width="9.140625" style="103"/>
  </cols>
  <sheetData>
    <row r="1" spans="1:53" s="20" customFormat="1" ht="21" customHeight="1" x14ac:dyDescent="0.2">
      <c r="A1" s="16"/>
      <c r="B1" s="17"/>
      <c r="C1" s="17"/>
      <c r="D1" s="17"/>
      <c r="E1" s="17"/>
      <c r="F1" s="337" t="s">
        <v>911</v>
      </c>
      <c r="G1" s="338" t="str">
        <f>Скидка!C1</f>
        <v>Розница</v>
      </c>
      <c r="H1" s="17"/>
      <c r="I1" s="18"/>
      <c r="J1" s="19"/>
      <c r="K1" s="17"/>
      <c r="N1" s="21"/>
      <c r="O1" s="22"/>
      <c r="P1" s="23"/>
      <c r="Q1" s="22"/>
      <c r="R1" s="24"/>
      <c r="T1" s="25"/>
      <c r="U1" s="26"/>
      <c r="X1" s="27"/>
      <c r="Y1" s="28"/>
      <c r="Z1" s="27"/>
      <c r="AA1" s="28"/>
      <c r="AB1" s="28"/>
      <c r="AC1" s="28"/>
      <c r="AD1" s="28"/>
      <c r="AE1" s="27"/>
      <c r="AF1" s="28"/>
      <c r="AG1" s="28"/>
      <c r="AH1" s="25"/>
      <c r="AK1" s="25"/>
      <c r="AL1" s="26"/>
      <c r="AP1" s="17"/>
      <c r="AQ1" s="21"/>
      <c r="AR1" s="21"/>
      <c r="AS1" s="29"/>
      <c r="AT1" s="29"/>
      <c r="AU1" s="29"/>
      <c r="AV1" s="29"/>
      <c r="AW1" s="17"/>
      <c r="AX1" s="18"/>
      <c r="AY1" s="18"/>
      <c r="AZ1" s="18"/>
      <c r="BA1" s="17"/>
    </row>
    <row r="2" spans="1:53" s="37" customFormat="1" ht="76.5" customHeight="1" x14ac:dyDescent="0.2">
      <c r="A2" s="30" t="s">
        <v>374</v>
      </c>
      <c r="B2" s="30" t="s">
        <v>375</v>
      </c>
      <c r="C2" s="30" t="s">
        <v>376</v>
      </c>
      <c r="D2" s="30" t="s">
        <v>377</v>
      </c>
      <c r="E2" s="30" t="s">
        <v>378</v>
      </c>
      <c r="F2" s="31" t="s">
        <v>956</v>
      </c>
      <c r="G2" s="31" t="s">
        <v>957</v>
      </c>
      <c r="H2" s="32" t="s">
        <v>958</v>
      </c>
      <c r="I2" s="33" t="s">
        <v>379</v>
      </c>
      <c r="J2" s="34" t="s">
        <v>959</v>
      </c>
      <c r="K2" s="30" t="s">
        <v>380</v>
      </c>
      <c r="L2" s="35"/>
      <c r="M2" s="35"/>
      <c r="N2" s="36"/>
      <c r="O2" s="35"/>
      <c r="P2" s="36"/>
      <c r="Q2" s="21"/>
      <c r="R2" s="21"/>
      <c r="S2" s="21"/>
      <c r="T2" s="21"/>
      <c r="U2" s="21"/>
      <c r="V2" s="21"/>
      <c r="W2" s="21"/>
      <c r="X2" s="21"/>
      <c r="Y2" s="21"/>
      <c r="Z2" s="21"/>
      <c r="AA2" s="21"/>
      <c r="AB2" s="21"/>
      <c r="AC2" s="21"/>
      <c r="AD2" s="21"/>
      <c r="AE2" s="21"/>
      <c r="AF2" s="21"/>
      <c r="AG2" s="36"/>
      <c r="AH2" s="36"/>
      <c r="AI2" s="36"/>
      <c r="AJ2" s="36"/>
      <c r="AK2" s="36"/>
      <c r="AL2" s="38"/>
      <c r="AM2" s="38"/>
      <c r="AN2" s="38"/>
      <c r="AO2" s="38"/>
      <c r="AP2" s="38"/>
    </row>
    <row r="3" spans="1:53" x14ac:dyDescent="0.2">
      <c r="A3" s="39" t="s">
        <v>381</v>
      </c>
      <c r="B3" s="39"/>
      <c r="C3" s="333" t="str">
        <f>VLOOKUP(E3,'Полный поартикульный список'!A:B,2,0)</f>
        <v>A05</v>
      </c>
      <c r="D3" s="39" t="s">
        <v>382</v>
      </c>
      <c r="E3" s="40">
        <v>4000061</v>
      </c>
      <c r="F3" s="41">
        <f>ROUND(G3/1.18,2)</f>
        <v>919.66</v>
      </c>
      <c r="G3" s="42">
        <f>ROUND((J3*(1-Скидка!E$1)),2)</f>
        <v>1085.2</v>
      </c>
      <c r="H3" s="43">
        <f>F3*I3*1.18</f>
        <v>0</v>
      </c>
      <c r="I3" s="44"/>
      <c r="J3" s="45">
        <f>ROUND((VLOOKUP(ES75_Easy_200!E3,'Полный поартикульный список'!A:E,5,0)),2)</f>
        <v>1085.2</v>
      </c>
      <c r="K3" s="39" t="s">
        <v>383</v>
      </c>
      <c r="L3" s="21"/>
      <c r="M3" s="26"/>
      <c r="N3" s="21"/>
      <c r="O3" s="26"/>
      <c r="P3" s="21"/>
      <c r="Q3" s="21"/>
      <c r="R3" s="21"/>
      <c r="S3" s="21"/>
      <c r="T3" s="26"/>
      <c r="U3" s="21"/>
      <c r="V3" s="21"/>
      <c r="W3" s="46"/>
      <c r="X3" s="47"/>
      <c r="Y3" s="20"/>
      <c r="Z3" s="46"/>
      <c r="AA3" s="47"/>
      <c r="AB3" s="48"/>
      <c r="AC3" s="20"/>
      <c r="AD3" s="20"/>
      <c r="AE3" s="29"/>
      <c r="AH3" s="29"/>
      <c r="AI3" s="29"/>
      <c r="AJ3" s="29"/>
      <c r="AK3" s="29"/>
      <c r="AL3" s="17"/>
      <c r="AM3" s="29"/>
      <c r="AN3" s="29"/>
      <c r="AO3" s="29"/>
      <c r="AP3" s="29"/>
      <c r="AQ3" s="49"/>
      <c r="AR3" s="50"/>
      <c r="AS3" s="50"/>
      <c r="AT3" s="50"/>
      <c r="AU3" s="50"/>
      <c r="AV3" s="50"/>
      <c r="AW3" s="50"/>
      <c r="AX3" s="50"/>
      <c r="AY3" s="50"/>
      <c r="AZ3" s="50"/>
      <c r="BA3" s="50"/>
    </row>
    <row r="4" spans="1:53" x14ac:dyDescent="0.2">
      <c r="A4" s="39" t="s">
        <v>950</v>
      </c>
      <c r="B4" s="39"/>
      <c r="C4" s="333" t="str">
        <f>VLOOKUP(E4,'Полный поартикульный список'!A:B,2,0)</f>
        <v>A05</v>
      </c>
      <c r="D4" s="39" t="s">
        <v>382</v>
      </c>
      <c r="E4" s="40">
        <v>4000067</v>
      </c>
      <c r="F4" s="41">
        <f>ROUND(G4/1.18,2)</f>
        <v>533.74</v>
      </c>
      <c r="G4" s="42">
        <f>ROUND((J4*(1-Скидка!E$1)),2)</f>
        <v>629.80999999999995</v>
      </c>
      <c r="H4" s="43">
        <f>F4*I4*1.18</f>
        <v>0</v>
      </c>
      <c r="I4" s="44"/>
      <c r="J4" s="45">
        <f>ROUND((VLOOKUP(ES75_Easy_200!E4,'Полный поартикульный список'!A:E,5,0)),2)</f>
        <v>629.80999999999995</v>
      </c>
      <c r="K4" s="39" t="s">
        <v>952</v>
      </c>
      <c r="L4" s="21"/>
      <c r="M4" s="26"/>
      <c r="N4" s="21"/>
      <c r="O4" s="26"/>
      <c r="P4" s="21"/>
      <c r="Q4" s="21"/>
      <c r="R4" s="21"/>
      <c r="S4" s="21"/>
      <c r="T4" s="26"/>
      <c r="U4" s="21"/>
      <c r="V4" s="21"/>
      <c r="W4" s="46"/>
      <c r="X4" s="47"/>
      <c r="Y4" s="20"/>
      <c r="Z4" s="46"/>
      <c r="AA4" s="47"/>
      <c r="AB4" s="48"/>
      <c r="AC4" s="20"/>
      <c r="AD4" s="20"/>
      <c r="AE4" s="29"/>
      <c r="AH4" s="29"/>
      <c r="AI4" s="29"/>
      <c r="AJ4" s="29"/>
      <c r="AK4" s="29"/>
      <c r="AL4" s="17"/>
      <c r="AM4" s="29"/>
      <c r="AN4" s="29"/>
      <c r="AO4" s="29"/>
      <c r="AP4" s="29"/>
      <c r="AQ4" s="49"/>
      <c r="AR4" s="50"/>
      <c r="AS4" s="50"/>
      <c r="AT4" s="50"/>
      <c r="AU4" s="50"/>
      <c r="AV4" s="50"/>
      <c r="AW4" s="50"/>
      <c r="AX4" s="50"/>
      <c r="AY4" s="50"/>
      <c r="AZ4" s="50"/>
      <c r="BA4" s="50"/>
    </row>
    <row r="5" spans="1:53" x14ac:dyDescent="0.2">
      <c r="A5" s="39" t="s">
        <v>384</v>
      </c>
      <c r="B5" s="39"/>
      <c r="C5" s="333" t="str">
        <f>VLOOKUP(E5,'Полный поартикульный список'!A:B,2,0)</f>
        <v>A05</v>
      </c>
      <c r="D5" s="39" t="s">
        <v>382</v>
      </c>
      <c r="E5" s="40">
        <v>4000060</v>
      </c>
      <c r="F5" s="41">
        <f>ROUND(G5/1.18,2)</f>
        <v>480.36</v>
      </c>
      <c r="G5" s="42">
        <f>ROUND((J5*(1-Скидка!E$1)),2)</f>
        <v>566.82000000000005</v>
      </c>
      <c r="H5" s="43">
        <f>F5*I5*1.18</f>
        <v>566.82479999999998</v>
      </c>
      <c r="I5" s="51">
        <v>1</v>
      </c>
      <c r="J5" s="45">
        <f>ROUND((VLOOKUP(ES75_Easy_200!E5,'Полный поартикульный список'!A:E,5,0)),2)</f>
        <v>566.82000000000005</v>
      </c>
      <c r="K5" s="39" t="s">
        <v>385</v>
      </c>
      <c r="L5" s="21"/>
      <c r="M5" s="26"/>
      <c r="N5" s="21"/>
      <c r="O5" s="26"/>
      <c r="P5" s="21"/>
      <c r="Q5" s="21"/>
      <c r="R5" s="21"/>
      <c r="S5" s="21"/>
      <c r="T5" s="26"/>
      <c r="U5" s="21"/>
      <c r="V5" s="21"/>
      <c r="W5" s="46"/>
      <c r="X5" s="47"/>
      <c r="Y5" s="20"/>
      <c r="Z5" s="46"/>
      <c r="AA5" s="47"/>
      <c r="AB5" s="48"/>
      <c r="AC5" s="20"/>
      <c r="AD5" s="20"/>
      <c r="AE5" s="29"/>
      <c r="AH5" s="29"/>
      <c r="AI5" s="29"/>
      <c r="AJ5" s="29"/>
      <c r="AK5" s="29"/>
      <c r="AL5" s="17"/>
      <c r="AM5" s="29"/>
      <c r="AN5" s="29"/>
      <c r="AO5" s="29"/>
      <c r="AP5" s="29"/>
      <c r="AQ5" s="49"/>
      <c r="AR5" s="50"/>
      <c r="AS5" s="50"/>
      <c r="AT5" s="50"/>
      <c r="AU5" s="50"/>
      <c r="AV5" s="50"/>
      <c r="AW5" s="50"/>
      <c r="AX5" s="50"/>
      <c r="AY5" s="50"/>
      <c r="AZ5" s="50"/>
      <c r="BA5" s="50"/>
    </row>
    <row r="6" spans="1:53" ht="33.75" x14ac:dyDescent="0.2">
      <c r="A6" s="39" t="s">
        <v>386</v>
      </c>
      <c r="B6" s="39" t="s">
        <v>387</v>
      </c>
      <c r="C6" s="333" t="str">
        <f>VLOOKUP(E6,'Полный поартикульный список'!A:B,2,0)</f>
        <v>A05</v>
      </c>
      <c r="D6" s="39" t="s">
        <v>382</v>
      </c>
      <c r="E6" s="40">
        <v>4000064</v>
      </c>
      <c r="F6" s="41">
        <f t="shared" ref="F6:F71" si="0">ROUND(G6/1.18,2)</f>
        <v>342.66</v>
      </c>
      <c r="G6" s="42">
        <f>ROUND((J6*(1-Скидка!E$1)),2)</f>
        <v>404.34</v>
      </c>
      <c r="H6" s="43">
        <f t="shared" ref="H6:H71" si="1">F6*I6*1.18</f>
        <v>0</v>
      </c>
      <c r="I6" s="51"/>
      <c r="J6" s="45">
        <f>ROUND((VLOOKUP(ES75_Easy_200!E6,'Полный поартикульный список'!A:E,5,0)),2)</f>
        <v>404.34</v>
      </c>
      <c r="K6" s="39" t="s">
        <v>951</v>
      </c>
      <c r="L6" s="21"/>
      <c r="M6" s="26"/>
      <c r="N6" s="21"/>
      <c r="O6" s="26"/>
      <c r="P6" s="21"/>
      <c r="Q6" s="21"/>
      <c r="R6" s="21"/>
      <c r="S6" s="21"/>
      <c r="T6" s="26"/>
      <c r="U6" s="21"/>
      <c r="V6" s="21"/>
      <c r="W6" s="46"/>
      <c r="X6" s="47"/>
      <c r="Y6" s="20"/>
      <c r="Z6" s="46"/>
      <c r="AA6" s="47"/>
      <c r="AB6" s="48"/>
      <c r="AC6" s="20"/>
      <c r="AD6" s="20"/>
      <c r="AE6" s="29"/>
      <c r="AH6" s="29"/>
      <c r="AI6" s="29"/>
      <c r="AJ6" s="29"/>
      <c r="AK6" s="29"/>
      <c r="AL6" s="17"/>
      <c r="AM6" s="29"/>
      <c r="AN6" s="29"/>
      <c r="AO6" s="29"/>
      <c r="AP6" s="29"/>
      <c r="AQ6" s="49"/>
      <c r="AR6" s="50"/>
      <c r="AS6" s="50"/>
      <c r="AT6" s="50"/>
      <c r="AU6" s="50"/>
      <c r="AV6" s="50"/>
      <c r="AW6" s="50"/>
      <c r="AX6" s="50"/>
      <c r="AY6" s="50"/>
      <c r="AZ6" s="50"/>
      <c r="BA6" s="50"/>
    </row>
    <row r="7" spans="1:53" x14ac:dyDescent="0.2">
      <c r="A7" s="39" t="s">
        <v>388</v>
      </c>
      <c r="B7" s="39"/>
      <c r="C7" s="333" t="str">
        <f>VLOOKUP(E7,'Полный поартикульный список'!A:B,2,0)</f>
        <v>A05</v>
      </c>
      <c r="D7" s="39" t="s">
        <v>389</v>
      </c>
      <c r="E7" s="40">
        <v>4010231</v>
      </c>
      <c r="F7" s="41">
        <f t="shared" si="0"/>
        <v>220.32</v>
      </c>
      <c r="G7" s="42">
        <f>ROUND((J7*(1-Скидка!E$1)),2)</f>
        <v>259.98</v>
      </c>
      <c r="H7" s="43">
        <f t="shared" si="1"/>
        <v>0</v>
      </c>
      <c r="I7" s="51"/>
      <c r="J7" s="45">
        <f>ROUND((VLOOKUP(ES75_Easy_200!E7,'Полный поартикульный список'!A:E,5,0)),2)</f>
        <v>259.98</v>
      </c>
      <c r="K7" s="39" t="s">
        <v>390</v>
      </c>
      <c r="L7" s="21"/>
      <c r="M7" s="26"/>
      <c r="N7" s="21"/>
      <c r="O7" s="26"/>
      <c r="P7" s="21"/>
      <c r="Q7" s="21"/>
      <c r="R7" s="21"/>
      <c r="S7" s="21"/>
      <c r="T7" s="26"/>
      <c r="U7" s="21"/>
      <c r="V7" s="21"/>
      <c r="W7" s="46"/>
      <c r="X7" s="47"/>
      <c r="Y7" s="20"/>
      <c r="Z7" s="46"/>
      <c r="AA7" s="47"/>
      <c r="AB7" s="48"/>
      <c r="AC7" s="20"/>
      <c r="AD7" s="20"/>
      <c r="AE7" s="29"/>
      <c r="AH7" s="29"/>
      <c r="AI7" s="29"/>
      <c r="AJ7" s="29"/>
      <c r="AK7" s="29"/>
      <c r="AL7" s="17"/>
      <c r="AM7" s="29"/>
      <c r="AN7" s="29"/>
      <c r="AO7" s="29"/>
      <c r="AP7" s="29"/>
      <c r="AQ7" s="49"/>
      <c r="AR7" s="50"/>
      <c r="AS7" s="50"/>
      <c r="AT7" s="50"/>
      <c r="AU7" s="50"/>
      <c r="AV7" s="50"/>
      <c r="AW7" s="50"/>
      <c r="AX7" s="50"/>
      <c r="AY7" s="50"/>
      <c r="AZ7" s="50"/>
      <c r="BA7" s="50"/>
    </row>
    <row r="8" spans="1:53" x14ac:dyDescent="0.2">
      <c r="A8" s="39" t="s">
        <v>895</v>
      </c>
      <c r="B8" s="335" t="s">
        <v>904</v>
      </c>
      <c r="C8" s="333" t="str">
        <f>VLOOKUP(E8,'Полный поартикульный список'!A:B,2,0)</f>
        <v>A05</v>
      </c>
      <c r="D8" s="39" t="s">
        <v>389</v>
      </c>
      <c r="E8" s="40">
        <v>4010221</v>
      </c>
      <c r="F8" s="41">
        <f t="shared" si="0"/>
        <v>271.32</v>
      </c>
      <c r="G8" s="42">
        <f>ROUND((J8*(1-Скидка!E$1)),2)</f>
        <v>320.16000000000003</v>
      </c>
      <c r="H8" s="43">
        <f t="shared" si="1"/>
        <v>0</v>
      </c>
      <c r="I8" s="51"/>
      <c r="J8" s="45">
        <f>ROUND((VLOOKUP(ES75_Easy_200!E8,'Полный поартикульный список'!A:E,5,0)),2)</f>
        <v>320.16000000000003</v>
      </c>
      <c r="K8" s="39" t="s">
        <v>391</v>
      </c>
      <c r="L8" s="21"/>
      <c r="M8" s="26"/>
      <c r="N8" s="21"/>
      <c r="O8" s="26"/>
      <c r="P8" s="21"/>
      <c r="Q8" s="21"/>
      <c r="R8" s="21"/>
      <c r="S8" s="21"/>
      <c r="T8" s="26"/>
      <c r="U8" s="21"/>
      <c r="V8" s="21"/>
      <c r="W8" s="46"/>
      <c r="X8" s="47"/>
      <c r="Y8" s="20"/>
      <c r="Z8" s="46"/>
      <c r="AA8" s="47"/>
      <c r="AB8" s="48"/>
      <c r="AC8" s="20"/>
      <c r="AD8" s="20"/>
      <c r="AE8" s="29"/>
      <c r="AH8" s="29"/>
      <c r="AI8" s="29"/>
      <c r="AJ8" s="29"/>
      <c r="AK8" s="29"/>
      <c r="AL8" s="17"/>
      <c r="AM8" s="29"/>
      <c r="AN8" s="29"/>
      <c r="AO8" s="29"/>
      <c r="AP8" s="29"/>
      <c r="AQ8" s="49"/>
      <c r="AR8" s="50"/>
      <c r="AS8" s="50"/>
      <c r="AT8" s="50"/>
      <c r="AU8" s="50"/>
      <c r="AV8" s="50"/>
      <c r="AW8" s="50"/>
      <c r="AX8" s="50"/>
      <c r="AY8" s="50"/>
      <c r="AZ8" s="50"/>
      <c r="BA8" s="50"/>
    </row>
    <row r="9" spans="1:53" x14ac:dyDescent="0.2">
      <c r="A9" s="39" t="s">
        <v>392</v>
      </c>
      <c r="B9" s="39"/>
      <c r="C9" s="333" t="str">
        <f>VLOOKUP(E9,'Полный поартикульный список'!A:B,2,0)</f>
        <v>A05</v>
      </c>
      <c r="D9" s="39" t="s">
        <v>389</v>
      </c>
      <c r="E9" s="40">
        <v>4010211</v>
      </c>
      <c r="F9" s="41">
        <f t="shared" si="0"/>
        <v>230.52</v>
      </c>
      <c r="G9" s="42">
        <f>ROUND((J9*(1-Скидка!E$1)),2)</f>
        <v>272.01</v>
      </c>
      <c r="H9" s="43">
        <f t="shared" si="1"/>
        <v>0</v>
      </c>
      <c r="I9" s="51"/>
      <c r="J9" s="45">
        <f>ROUND((VLOOKUP(ES75_Easy_200!E9,'Полный поартикульный список'!A:E,5,0)),2)</f>
        <v>272.01</v>
      </c>
      <c r="K9" s="39" t="s">
        <v>393</v>
      </c>
      <c r="L9" s="21"/>
      <c r="M9" s="26"/>
      <c r="N9" s="21"/>
      <c r="O9" s="26"/>
      <c r="P9" s="21"/>
      <c r="Q9" s="21"/>
      <c r="R9" s="21"/>
      <c r="S9" s="21"/>
      <c r="T9" s="26"/>
      <c r="U9" s="21"/>
      <c r="V9" s="21"/>
      <c r="W9" s="46"/>
      <c r="X9" s="47"/>
      <c r="Y9" s="20"/>
      <c r="Z9" s="46"/>
      <c r="AA9" s="47"/>
      <c r="AB9" s="48"/>
      <c r="AC9" s="20"/>
      <c r="AD9" s="20"/>
      <c r="AE9" s="29"/>
      <c r="AH9" s="29"/>
      <c r="AI9" s="29"/>
      <c r="AJ9" s="29"/>
      <c r="AK9" s="29"/>
      <c r="AL9" s="17"/>
      <c r="AM9" s="29"/>
      <c r="AN9" s="29"/>
      <c r="AO9" s="29"/>
      <c r="AP9" s="29"/>
      <c r="AQ9" s="49"/>
      <c r="AR9" s="50"/>
      <c r="AS9" s="50"/>
      <c r="AT9" s="50"/>
      <c r="AU9" s="50"/>
      <c r="AV9" s="50"/>
      <c r="AW9" s="50"/>
      <c r="AX9" s="50"/>
      <c r="AY9" s="50"/>
      <c r="AZ9" s="50"/>
      <c r="BA9" s="50"/>
    </row>
    <row r="10" spans="1:53" x14ac:dyDescent="0.2">
      <c r="A10" s="39" t="s">
        <v>394</v>
      </c>
      <c r="B10" s="335" t="s">
        <v>904</v>
      </c>
      <c r="C10" s="333" t="str">
        <f>VLOOKUP(E10,'Полный поартикульный список'!A:B,2,0)</f>
        <v>A05</v>
      </c>
      <c r="D10" s="39" t="s">
        <v>389</v>
      </c>
      <c r="E10" s="40">
        <v>4010201</v>
      </c>
      <c r="F10" s="41">
        <f t="shared" si="0"/>
        <v>281.52</v>
      </c>
      <c r="G10" s="42">
        <f>ROUND((J10*(1-Скидка!E$1)),2)</f>
        <v>332.19</v>
      </c>
      <c r="H10" s="43">
        <f t="shared" si="1"/>
        <v>332.19359999999995</v>
      </c>
      <c r="I10" s="44">
        <v>1</v>
      </c>
      <c r="J10" s="45">
        <f>ROUND((VLOOKUP(ES75_Easy_200!E10,'Полный поартикульный список'!A:E,5,0)),2)</f>
        <v>332.19</v>
      </c>
      <c r="K10" s="39" t="s">
        <v>395</v>
      </c>
      <c r="L10" s="21"/>
      <c r="M10" s="26"/>
      <c r="N10" s="21"/>
      <c r="O10" s="26"/>
      <c r="P10" s="21"/>
      <c r="Q10" s="21"/>
      <c r="R10" s="21"/>
      <c r="S10" s="21"/>
      <c r="T10" s="26"/>
      <c r="U10" s="21"/>
      <c r="V10" s="21"/>
      <c r="W10" s="46"/>
      <c r="X10" s="47"/>
      <c r="Y10" s="20"/>
      <c r="Z10" s="46"/>
      <c r="AA10" s="47"/>
      <c r="AB10" s="48"/>
      <c r="AC10" s="20"/>
      <c r="AD10" s="20"/>
      <c r="AE10" s="29"/>
      <c r="AH10" s="29"/>
      <c r="AI10" s="29"/>
      <c r="AJ10" s="29"/>
      <c r="AK10" s="29"/>
      <c r="AL10" s="17"/>
      <c r="AM10" s="29"/>
      <c r="AN10" s="29"/>
      <c r="AO10" s="29"/>
      <c r="AP10" s="29"/>
      <c r="AQ10" s="49"/>
      <c r="AR10" s="50"/>
      <c r="AS10" s="50"/>
      <c r="AT10" s="50"/>
      <c r="AU10" s="50"/>
      <c r="AV10" s="50"/>
      <c r="AW10" s="50"/>
      <c r="AX10" s="50"/>
      <c r="AY10" s="50"/>
      <c r="AZ10" s="50"/>
      <c r="BA10" s="50"/>
    </row>
    <row r="11" spans="1:53" s="103" customFormat="1" x14ac:dyDescent="0.2">
      <c r="A11" s="39" t="s">
        <v>396</v>
      </c>
      <c r="B11" s="39" t="s">
        <v>397</v>
      </c>
      <c r="C11" s="333" t="str">
        <f>VLOOKUP(E11,'Полный поартикульный список'!A:B,2,0)</f>
        <v>A08</v>
      </c>
      <c r="D11" s="39" t="s">
        <v>389</v>
      </c>
      <c r="E11" s="40">
        <v>4000070</v>
      </c>
      <c r="F11" s="41">
        <f t="shared" si="0"/>
        <v>24.54</v>
      </c>
      <c r="G11" s="42">
        <f>ROUND((J11*(1-Скидка!E$1)),2)</f>
        <v>28.96</v>
      </c>
      <c r="H11" s="43">
        <f t="shared" si="1"/>
        <v>0</v>
      </c>
      <c r="I11" s="51"/>
      <c r="J11" s="45">
        <f>ROUND((VLOOKUP(ES75_Easy_200!E11,'Полный поартикульный список'!A:E,5,0)),2)</f>
        <v>28.96</v>
      </c>
      <c r="K11" s="39" t="s">
        <v>398</v>
      </c>
      <c r="L11" s="21"/>
      <c r="M11" s="26"/>
      <c r="N11" s="21"/>
      <c r="O11" s="26"/>
      <c r="P11" s="21"/>
      <c r="Q11" s="21"/>
      <c r="R11" s="21"/>
      <c r="S11" s="21"/>
      <c r="T11" s="26"/>
      <c r="U11" s="21"/>
      <c r="V11" s="21"/>
      <c r="W11" s="46"/>
      <c r="X11" s="47"/>
      <c r="Y11" s="20"/>
      <c r="Z11" s="46"/>
      <c r="AA11" s="47"/>
      <c r="AB11" s="48"/>
      <c r="AC11" s="20"/>
      <c r="AD11" s="20"/>
      <c r="AE11" s="29"/>
      <c r="AF11" s="21"/>
      <c r="AG11" s="21"/>
      <c r="AH11" s="29"/>
      <c r="AI11" s="29"/>
      <c r="AJ11" s="29"/>
      <c r="AK11" s="29"/>
      <c r="AL11" s="17"/>
      <c r="AM11" s="29"/>
      <c r="AN11" s="29"/>
      <c r="AO11" s="29"/>
      <c r="AP11" s="29"/>
      <c r="AQ11" s="49"/>
      <c r="AR11" s="50"/>
      <c r="AS11" s="50"/>
      <c r="AT11" s="50"/>
      <c r="AU11" s="50"/>
      <c r="AV11" s="50"/>
      <c r="AW11" s="50"/>
      <c r="AX11" s="50"/>
      <c r="AY11" s="50"/>
      <c r="AZ11" s="50"/>
      <c r="BA11" s="50"/>
    </row>
    <row r="12" spans="1:53" s="103" customFormat="1" x14ac:dyDescent="0.2">
      <c r="A12" s="39" t="s">
        <v>399</v>
      </c>
      <c r="B12" s="39" t="s">
        <v>397</v>
      </c>
      <c r="C12" s="333" t="str">
        <f>VLOOKUP(E12,'Полный поартикульный список'!A:B,2,0)</f>
        <v>A08</v>
      </c>
      <c r="D12" s="39" t="s">
        <v>389</v>
      </c>
      <c r="E12" s="40">
        <v>4000071</v>
      </c>
      <c r="F12" s="41">
        <f t="shared" si="0"/>
        <v>15.44</v>
      </c>
      <c r="G12" s="42">
        <f>ROUND((J12*(1-Скидка!E$1)),2)</f>
        <v>18.22</v>
      </c>
      <c r="H12" s="43">
        <f t="shared" si="1"/>
        <v>18.219199999999997</v>
      </c>
      <c r="I12" s="44">
        <v>1</v>
      </c>
      <c r="J12" s="45">
        <f>ROUND((VLOOKUP(ES75_Easy_200!E12,'Полный поартикульный список'!A:E,5,0)),2)</f>
        <v>18.22</v>
      </c>
      <c r="K12" s="39" t="s">
        <v>400</v>
      </c>
      <c r="L12" s="21"/>
      <c r="M12" s="26"/>
      <c r="N12" s="21"/>
      <c r="O12" s="26"/>
      <c r="P12" s="21"/>
      <c r="Q12" s="21"/>
      <c r="R12" s="21"/>
      <c r="S12" s="21"/>
      <c r="T12" s="26"/>
      <c r="U12" s="21"/>
      <c r="V12" s="21"/>
      <c r="W12" s="46"/>
      <c r="X12" s="47"/>
      <c r="Y12" s="20"/>
      <c r="Z12" s="46"/>
      <c r="AA12" s="47"/>
      <c r="AB12" s="48"/>
      <c r="AC12" s="20"/>
      <c r="AD12" s="20"/>
      <c r="AE12" s="29"/>
      <c r="AF12" s="21"/>
      <c r="AG12" s="21"/>
      <c r="AH12" s="29"/>
      <c r="AI12" s="29"/>
      <c r="AJ12" s="29"/>
      <c r="AK12" s="29"/>
      <c r="AL12" s="17"/>
      <c r="AM12" s="29"/>
      <c r="AN12" s="29"/>
      <c r="AO12" s="29"/>
      <c r="AP12" s="29"/>
      <c r="AQ12" s="49"/>
      <c r="AR12" s="50"/>
      <c r="AS12" s="50"/>
      <c r="AT12" s="50"/>
      <c r="AU12" s="50"/>
      <c r="AV12" s="50"/>
      <c r="AW12" s="50"/>
      <c r="AX12" s="50"/>
      <c r="AY12" s="50"/>
      <c r="AZ12" s="50"/>
      <c r="BA12" s="50"/>
    </row>
    <row r="13" spans="1:53" s="103" customFormat="1" x14ac:dyDescent="0.2">
      <c r="A13" s="39" t="s">
        <v>401</v>
      </c>
      <c r="B13" s="335" t="s">
        <v>904</v>
      </c>
      <c r="C13" s="333" t="str">
        <f>VLOOKUP(E13,'Полный поартикульный список'!A:B,2,0)</f>
        <v>A05</v>
      </c>
      <c r="D13" s="39" t="s">
        <v>382</v>
      </c>
      <c r="E13" s="40">
        <v>4000160</v>
      </c>
      <c r="F13" s="41">
        <f t="shared" si="0"/>
        <v>51</v>
      </c>
      <c r="G13" s="42">
        <f>ROUND((J13*(1-Скидка!E$1)),2)</f>
        <v>60.18</v>
      </c>
      <c r="H13" s="43">
        <f t="shared" si="1"/>
        <v>60.18</v>
      </c>
      <c r="I13" s="44">
        <v>1</v>
      </c>
      <c r="J13" s="45">
        <f>ROUND((VLOOKUP(ES75_Easy_200!E13,'Полный поартикульный список'!A:E,5,0)),2)</f>
        <v>60.18</v>
      </c>
      <c r="K13" s="39" t="s">
        <v>402</v>
      </c>
      <c r="L13" s="21"/>
      <c r="M13" s="26"/>
      <c r="N13" s="21"/>
      <c r="O13" s="26"/>
      <c r="P13" s="21"/>
      <c r="Q13" s="21"/>
      <c r="R13" s="21"/>
      <c r="S13" s="21"/>
      <c r="T13" s="26"/>
      <c r="U13" s="21"/>
      <c r="V13" s="21"/>
      <c r="W13" s="46"/>
      <c r="X13" s="47"/>
      <c r="Y13" s="20"/>
      <c r="Z13" s="46"/>
      <c r="AA13" s="47"/>
      <c r="AB13" s="48"/>
      <c r="AC13" s="20"/>
      <c r="AD13" s="20"/>
      <c r="AE13" s="29"/>
      <c r="AF13" s="21"/>
      <c r="AG13" s="21"/>
      <c r="AH13" s="29"/>
      <c r="AI13" s="29"/>
      <c r="AJ13" s="29"/>
      <c r="AK13" s="29"/>
      <c r="AL13" s="17"/>
      <c r="AM13" s="29"/>
      <c r="AN13" s="29"/>
      <c r="AO13" s="29"/>
      <c r="AP13" s="29"/>
      <c r="AQ13" s="49"/>
      <c r="AR13" s="50"/>
      <c r="AS13" s="50"/>
      <c r="AT13" s="50"/>
      <c r="AU13" s="50"/>
      <c r="AV13" s="50"/>
      <c r="AW13" s="50"/>
      <c r="AX13" s="50"/>
      <c r="AY13" s="50"/>
      <c r="AZ13" s="50"/>
      <c r="BA13" s="50"/>
    </row>
    <row r="14" spans="1:53" s="103" customFormat="1" x14ac:dyDescent="0.2">
      <c r="A14" s="39" t="s">
        <v>403</v>
      </c>
      <c r="B14" s="39"/>
      <c r="C14" s="333" t="str">
        <f>VLOOKUP(E14,'Полный поартикульный список'!A:B,2,0)</f>
        <v>A05</v>
      </c>
      <c r="D14" s="39" t="s">
        <v>382</v>
      </c>
      <c r="E14" s="40">
        <v>4000050</v>
      </c>
      <c r="F14" s="41">
        <f t="shared" si="0"/>
        <v>47.54</v>
      </c>
      <c r="G14" s="42">
        <f>ROUND((J14*(1-Скидка!E$1)),2)</f>
        <v>56.1</v>
      </c>
      <c r="H14" s="43">
        <f t="shared" si="1"/>
        <v>0</v>
      </c>
      <c r="I14" s="51"/>
      <c r="J14" s="45">
        <f>ROUND((VLOOKUP(ES75_Easy_200!E14,'Полный поартикульный список'!A:E,5,0)),2)</f>
        <v>56.1</v>
      </c>
      <c r="K14" s="39" t="s">
        <v>404</v>
      </c>
      <c r="L14" s="21"/>
      <c r="M14" s="26"/>
      <c r="N14" s="21"/>
      <c r="O14" s="26"/>
      <c r="P14" s="21"/>
      <c r="Q14" s="21"/>
      <c r="R14" s="21"/>
      <c r="S14" s="21"/>
      <c r="T14" s="26"/>
      <c r="U14" s="21"/>
      <c r="V14" s="21"/>
      <c r="W14" s="46"/>
      <c r="X14" s="47"/>
      <c r="Y14" s="20"/>
      <c r="Z14" s="46"/>
      <c r="AA14" s="47"/>
      <c r="AB14" s="48"/>
      <c r="AC14" s="20"/>
      <c r="AD14" s="20"/>
      <c r="AE14" s="29"/>
      <c r="AF14" s="21"/>
      <c r="AG14" s="21"/>
      <c r="AH14" s="29"/>
      <c r="AI14" s="29"/>
      <c r="AJ14" s="29"/>
      <c r="AK14" s="29"/>
      <c r="AL14" s="17"/>
      <c r="AM14" s="29"/>
      <c r="AN14" s="29"/>
      <c r="AO14" s="29"/>
      <c r="AP14" s="29"/>
      <c r="AQ14" s="49"/>
      <c r="AR14" s="50"/>
      <c r="AS14" s="50"/>
      <c r="AT14" s="50"/>
      <c r="AU14" s="50"/>
      <c r="AV14" s="50"/>
      <c r="AW14" s="50"/>
      <c r="AX14" s="50"/>
      <c r="AY14" s="50"/>
      <c r="AZ14" s="50"/>
      <c r="BA14" s="50"/>
    </row>
    <row r="15" spans="1:53" s="103" customFormat="1" x14ac:dyDescent="0.2">
      <c r="A15" s="39" t="s">
        <v>405</v>
      </c>
      <c r="B15" s="39"/>
      <c r="C15" s="333" t="str">
        <f>VLOOKUP(E15,'Полный поартикульный список'!A:B,2,0)</f>
        <v>A05</v>
      </c>
      <c r="D15" s="39" t="s">
        <v>382</v>
      </c>
      <c r="E15" s="40">
        <v>4000120</v>
      </c>
      <c r="F15" s="41">
        <f t="shared" si="0"/>
        <v>54.4</v>
      </c>
      <c r="G15" s="42">
        <f>ROUND((J15*(1-Скидка!E$1)),2)</f>
        <v>64.19</v>
      </c>
      <c r="H15" s="43">
        <f t="shared" si="1"/>
        <v>0</v>
      </c>
      <c r="I15" s="51"/>
      <c r="J15" s="45">
        <f>ROUND((VLOOKUP(ES75_Easy_200!E15,'Полный поартикульный список'!A:E,5,0)),2)</f>
        <v>64.19</v>
      </c>
      <c r="K15" s="39" t="s">
        <v>406</v>
      </c>
      <c r="L15" s="21"/>
      <c r="M15" s="26"/>
      <c r="N15" s="21"/>
      <c r="O15" s="26"/>
      <c r="P15" s="21"/>
      <c r="Q15" s="21"/>
      <c r="R15" s="21"/>
      <c r="S15" s="21"/>
      <c r="T15" s="26"/>
      <c r="U15" s="21"/>
      <c r="V15" s="21"/>
      <c r="W15" s="46"/>
      <c r="X15" s="47"/>
      <c r="Y15" s="20"/>
      <c r="Z15" s="46"/>
      <c r="AA15" s="47"/>
      <c r="AB15" s="48"/>
      <c r="AC15" s="20"/>
      <c r="AD15" s="20"/>
      <c r="AE15" s="29"/>
      <c r="AF15" s="21"/>
      <c r="AG15" s="21"/>
      <c r="AH15" s="29"/>
      <c r="AI15" s="29"/>
      <c r="AJ15" s="29"/>
      <c r="AK15" s="29"/>
      <c r="AL15" s="17"/>
      <c r="AM15" s="29"/>
      <c r="AN15" s="29"/>
      <c r="AO15" s="29"/>
      <c r="AP15" s="29"/>
      <c r="AQ15" s="49"/>
      <c r="AR15" s="50"/>
      <c r="AS15" s="50"/>
      <c r="AT15" s="50"/>
      <c r="AU15" s="50"/>
      <c r="AV15" s="50"/>
      <c r="AW15" s="50"/>
      <c r="AX15" s="50"/>
      <c r="AY15" s="50"/>
      <c r="AZ15" s="50"/>
      <c r="BA15" s="50"/>
    </row>
    <row r="16" spans="1:53" s="103" customFormat="1" x14ac:dyDescent="0.2">
      <c r="A16" s="39" t="s">
        <v>407</v>
      </c>
      <c r="B16" s="39"/>
      <c r="C16" s="333" t="str">
        <f>VLOOKUP(E16,'Полный поартикульный список'!A:B,2,0)</f>
        <v>A05</v>
      </c>
      <c r="D16" s="39" t="s">
        <v>382</v>
      </c>
      <c r="E16" s="40">
        <v>4000130</v>
      </c>
      <c r="F16" s="41">
        <f t="shared" si="0"/>
        <v>100.24</v>
      </c>
      <c r="G16" s="42">
        <f>ROUND((J16*(1-Скидка!E$1)),2)</f>
        <v>118.28</v>
      </c>
      <c r="H16" s="43">
        <f t="shared" si="1"/>
        <v>0</v>
      </c>
      <c r="I16" s="51"/>
      <c r="J16" s="45">
        <f>ROUND((VLOOKUP(ES75_Easy_200!E16,'Полный поартикульный список'!A:E,5,0)),2)</f>
        <v>118.28</v>
      </c>
      <c r="K16" s="39" t="s">
        <v>408</v>
      </c>
      <c r="L16" s="21"/>
      <c r="M16" s="26"/>
      <c r="N16" s="21"/>
      <c r="O16" s="26"/>
      <c r="P16" s="21"/>
      <c r="Q16" s="21"/>
      <c r="R16" s="21"/>
      <c r="S16" s="21"/>
      <c r="T16" s="26"/>
      <c r="U16" s="21"/>
      <c r="V16" s="21"/>
      <c r="W16" s="46"/>
      <c r="X16" s="47"/>
      <c r="Y16" s="20"/>
      <c r="Z16" s="46"/>
      <c r="AA16" s="47"/>
      <c r="AB16" s="48"/>
      <c r="AC16" s="20"/>
      <c r="AD16" s="20"/>
      <c r="AE16" s="29"/>
      <c r="AF16" s="21"/>
      <c r="AG16" s="21"/>
      <c r="AH16" s="29"/>
      <c r="AI16" s="29"/>
      <c r="AJ16" s="29"/>
      <c r="AK16" s="29"/>
      <c r="AL16" s="17"/>
      <c r="AM16" s="29"/>
      <c r="AN16" s="29"/>
      <c r="AO16" s="29"/>
      <c r="AP16" s="29"/>
      <c r="AQ16" s="49"/>
      <c r="AR16" s="50"/>
      <c r="AS16" s="50"/>
      <c r="AT16" s="50"/>
      <c r="AU16" s="50"/>
      <c r="AV16" s="50"/>
      <c r="AW16" s="50"/>
      <c r="AX16" s="50"/>
      <c r="AY16" s="50"/>
      <c r="AZ16" s="50"/>
      <c r="BA16" s="50"/>
    </row>
    <row r="17" spans="1:43" s="50" customFormat="1" x14ac:dyDescent="0.2">
      <c r="A17" s="39" t="s">
        <v>409</v>
      </c>
      <c r="B17" s="39"/>
      <c r="C17" s="333" t="str">
        <f>VLOOKUP(E17,'Полный поартикульный список'!A:B,2,0)</f>
        <v>A05</v>
      </c>
      <c r="D17" s="39" t="s">
        <v>382</v>
      </c>
      <c r="E17" s="40">
        <v>4000165</v>
      </c>
      <c r="F17" s="41">
        <f t="shared" si="0"/>
        <v>146.30000000000001</v>
      </c>
      <c r="G17" s="42">
        <f>ROUND((J17*(1-Скидка!E$1)),2)</f>
        <v>172.63</v>
      </c>
      <c r="H17" s="43">
        <f t="shared" si="1"/>
        <v>0</v>
      </c>
      <c r="I17" s="51"/>
      <c r="J17" s="45">
        <f>ROUND((VLOOKUP(ES75_Easy_200!E17,'Полный поартикульный список'!A:E,5,0)),2)</f>
        <v>172.63</v>
      </c>
      <c r="K17" s="39" t="s">
        <v>410</v>
      </c>
      <c r="L17" s="21"/>
      <c r="M17" s="26"/>
      <c r="N17" s="21"/>
      <c r="O17" s="26"/>
      <c r="P17" s="21"/>
      <c r="Q17" s="21"/>
      <c r="R17" s="21"/>
      <c r="S17" s="21"/>
      <c r="T17" s="26"/>
      <c r="U17" s="21"/>
      <c r="V17" s="21"/>
      <c r="W17" s="46"/>
      <c r="X17" s="47"/>
      <c r="Y17" s="20"/>
      <c r="Z17" s="46"/>
      <c r="AA17" s="47"/>
      <c r="AB17" s="48"/>
      <c r="AC17" s="20"/>
      <c r="AD17" s="20"/>
      <c r="AE17" s="29"/>
      <c r="AF17" s="21"/>
      <c r="AG17" s="21"/>
      <c r="AH17" s="29"/>
      <c r="AI17" s="29"/>
      <c r="AJ17" s="29"/>
      <c r="AK17" s="29"/>
      <c r="AL17" s="17"/>
      <c r="AM17" s="29"/>
      <c r="AN17" s="29"/>
      <c r="AO17" s="29"/>
      <c r="AP17" s="29"/>
      <c r="AQ17" s="49"/>
    </row>
    <row r="18" spans="1:43" s="50" customFormat="1" ht="22.5" x14ac:dyDescent="0.2">
      <c r="A18" s="39" t="s">
        <v>411</v>
      </c>
      <c r="B18" s="39" t="s">
        <v>412</v>
      </c>
      <c r="C18" s="333" t="str">
        <f>VLOOKUP(E18,'Полный поартикульный список'!A:B,2,0)</f>
        <v>A05</v>
      </c>
      <c r="D18" s="39" t="s">
        <v>382</v>
      </c>
      <c r="E18" s="40">
        <v>4000170</v>
      </c>
      <c r="F18" s="41">
        <f t="shared" si="0"/>
        <v>262.77</v>
      </c>
      <c r="G18" s="42">
        <f>ROUND((J18*(1-Скидка!E$1)),2)</f>
        <v>310.07</v>
      </c>
      <c r="H18" s="43">
        <f t="shared" si="1"/>
        <v>0</v>
      </c>
      <c r="I18" s="51"/>
      <c r="J18" s="45">
        <f>ROUND((VLOOKUP(ES75_Easy_200!E18,'Полный поартикульный список'!A:E,5,0)),2)</f>
        <v>310.07</v>
      </c>
      <c r="K18" s="39" t="s">
        <v>413</v>
      </c>
      <c r="L18" s="21"/>
      <c r="M18" s="26"/>
      <c r="N18" s="21"/>
      <c r="O18" s="26"/>
      <c r="P18" s="21"/>
      <c r="Q18" s="21"/>
      <c r="R18" s="21"/>
      <c r="S18" s="21"/>
      <c r="T18" s="26"/>
      <c r="U18" s="21"/>
      <c r="V18" s="21"/>
      <c r="W18" s="46"/>
      <c r="X18" s="47"/>
      <c r="Y18" s="20"/>
      <c r="Z18" s="46"/>
      <c r="AA18" s="47"/>
      <c r="AB18" s="48"/>
      <c r="AC18" s="20"/>
      <c r="AD18" s="20"/>
      <c r="AE18" s="29"/>
      <c r="AF18" s="21"/>
      <c r="AG18" s="21"/>
      <c r="AH18" s="29"/>
      <c r="AI18" s="29"/>
      <c r="AJ18" s="29"/>
      <c r="AK18" s="29"/>
      <c r="AL18" s="17"/>
      <c r="AM18" s="29"/>
      <c r="AN18" s="29"/>
      <c r="AO18" s="29"/>
      <c r="AP18" s="29"/>
      <c r="AQ18" s="49"/>
    </row>
    <row r="19" spans="1:43" s="50" customFormat="1" x14ac:dyDescent="0.2">
      <c r="A19" s="39" t="s">
        <v>414</v>
      </c>
      <c r="B19" s="39"/>
      <c r="C19" s="333" t="str">
        <f>VLOOKUP(E19,'Полный поартикульный список'!A:B,2,0)</f>
        <v>A07</v>
      </c>
      <c r="D19" s="39" t="s">
        <v>389</v>
      </c>
      <c r="E19" s="40">
        <v>4000140</v>
      </c>
      <c r="F19" s="41">
        <f t="shared" si="0"/>
        <v>57.58</v>
      </c>
      <c r="G19" s="42">
        <f>ROUND((J19*(1-Скидка!E$1)),2)</f>
        <v>67.94</v>
      </c>
      <c r="H19" s="43">
        <f t="shared" si="1"/>
        <v>0</v>
      </c>
      <c r="I19" s="51"/>
      <c r="J19" s="45">
        <f>ROUND((VLOOKUP(ES75_Easy_200!E19,'Полный поартикульный список'!A:E,5,0)),2)</f>
        <v>67.94</v>
      </c>
      <c r="K19" s="39" t="s">
        <v>415</v>
      </c>
      <c r="L19" s="21"/>
      <c r="M19" s="26"/>
      <c r="N19" s="21"/>
      <c r="O19" s="26"/>
      <c r="P19" s="21"/>
      <c r="Q19" s="21"/>
      <c r="R19" s="21"/>
      <c r="S19" s="21"/>
      <c r="T19" s="26"/>
      <c r="U19" s="21"/>
      <c r="V19" s="21"/>
      <c r="W19" s="46"/>
      <c r="X19" s="47"/>
      <c r="Y19" s="20"/>
      <c r="Z19" s="46"/>
      <c r="AA19" s="47"/>
      <c r="AB19" s="48"/>
      <c r="AC19" s="20"/>
      <c r="AD19" s="20"/>
      <c r="AE19" s="29"/>
      <c r="AF19" s="21"/>
      <c r="AG19" s="21"/>
      <c r="AH19" s="29"/>
      <c r="AI19" s="29"/>
      <c r="AJ19" s="29"/>
      <c r="AK19" s="29"/>
      <c r="AL19" s="17"/>
      <c r="AM19" s="29"/>
      <c r="AN19" s="29"/>
      <c r="AO19" s="29"/>
      <c r="AP19" s="29"/>
      <c r="AQ19" s="49"/>
    </row>
    <row r="20" spans="1:43" s="50" customFormat="1" x14ac:dyDescent="0.2">
      <c r="A20" s="39" t="s">
        <v>416</v>
      </c>
      <c r="B20" s="39"/>
      <c r="C20" s="333" t="str">
        <f>VLOOKUP(E20,'Полный поартикульный список'!A:B,2,0)</f>
        <v>A07</v>
      </c>
      <c r="D20" s="39" t="s">
        <v>389</v>
      </c>
      <c r="E20" s="40">
        <v>4000090</v>
      </c>
      <c r="F20" s="41">
        <f t="shared" si="0"/>
        <v>71.650000000000006</v>
      </c>
      <c r="G20" s="42">
        <f>ROUND((J20*(1-Скидка!E$1)),2)</f>
        <v>84.55</v>
      </c>
      <c r="H20" s="43">
        <f t="shared" si="1"/>
        <v>0</v>
      </c>
      <c r="I20" s="51"/>
      <c r="J20" s="45">
        <f>ROUND((VLOOKUP(ES75_Easy_200!E20,'Полный поартикульный список'!A:E,5,0)),2)</f>
        <v>84.55</v>
      </c>
      <c r="K20" s="39" t="s">
        <v>417</v>
      </c>
      <c r="L20" s="21"/>
      <c r="M20" s="26"/>
      <c r="N20" s="21"/>
      <c r="O20" s="26"/>
      <c r="P20" s="21"/>
      <c r="Q20" s="21"/>
      <c r="R20" s="21"/>
      <c r="S20" s="21"/>
      <c r="T20" s="26"/>
      <c r="U20" s="21"/>
      <c r="V20" s="21"/>
      <c r="W20" s="46"/>
      <c r="X20" s="47"/>
      <c r="Y20" s="20"/>
      <c r="Z20" s="46"/>
      <c r="AA20" s="47"/>
      <c r="AB20" s="48"/>
      <c r="AC20" s="20"/>
      <c r="AD20" s="20"/>
      <c r="AE20" s="29"/>
      <c r="AF20" s="21"/>
      <c r="AG20" s="21"/>
      <c r="AH20" s="29"/>
      <c r="AI20" s="29"/>
      <c r="AJ20" s="29"/>
      <c r="AK20" s="29"/>
      <c r="AL20" s="17"/>
      <c r="AM20" s="29"/>
      <c r="AN20" s="29"/>
      <c r="AO20" s="29"/>
      <c r="AP20" s="29"/>
      <c r="AQ20" s="49"/>
    </row>
    <row r="21" spans="1:43" s="50" customFormat="1" ht="22.5" x14ac:dyDescent="0.2">
      <c r="A21" s="39" t="s">
        <v>418</v>
      </c>
      <c r="B21" s="39"/>
      <c r="C21" s="333" t="str">
        <f>VLOOKUP(E21,'Полный поартикульный список'!A:B,2,0)</f>
        <v>A05</v>
      </c>
      <c r="D21" s="39" t="s">
        <v>382</v>
      </c>
      <c r="E21" s="40">
        <v>4400260</v>
      </c>
      <c r="F21" s="41">
        <f t="shared" si="0"/>
        <v>15.39</v>
      </c>
      <c r="G21" s="42">
        <f>ROUND((J21*(1-Скидка!E$1)),2)</f>
        <v>18.16</v>
      </c>
      <c r="H21" s="43">
        <f t="shared" si="1"/>
        <v>0</v>
      </c>
      <c r="I21" s="51"/>
      <c r="J21" s="45">
        <f>ROUND((VLOOKUP(ES75_Easy_200!E21,'Полный поартикульный список'!A:E,5,0)),2)</f>
        <v>18.16</v>
      </c>
      <c r="K21" s="39" t="s">
        <v>419</v>
      </c>
      <c r="L21" s="21"/>
      <c r="M21" s="26"/>
      <c r="N21" s="21"/>
      <c r="O21" s="26"/>
      <c r="P21" s="21"/>
      <c r="Q21" s="21"/>
      <c r="R21" s="21"/>
      <c r="S21" s="21"/>
      <c r="T21" s="26"/>
      <c r="U21" s="21"/>
      <c r="V21" s="21"/>
      <c r="W21" s="46"/>
      <c r="X21" s="47"/>
      <c r="Y21" s="20"/>
      <c r="Z21" s="46"/>
      <c r="AA21" s="47"/>
      <c r="AB21" s="48"/>
      <c r="AC21" s="20"/>
      <c r="AD21" s="20"/>
      <c r="AE21" s="29"/>
      <c r="AF21" s="21"/>
      <c r="AG21" s="21"/>
      <c r="AH21" s="29"/>
      <c r="AI21" s="29"/>
      <c r="AJ21" s="29"/>
      <c r="AK21" s="29"/>
      <c r="AL21" s="17"/>
      <c r="AM21" s="29"/>
      <c r="AN21" s="29"/>
      <c r="AO21" s="29"/>
      <c r="AP21" s="29"/>
      <c r="AQ21" s="49"/>
    </row>
    <row r="22" spans="1:43" s="50" customFormat="1" x14ac:dyDescent="0.2">
      <c r="A22" s="39" t="s">
        <v>420</v>
      </c>
      <c r="B22" s="39" t="s">
        <v>421</v>
      </c>
      <c r="C22" s="333" t="str">
        <f>VLOOKUP(E22,'Полный поартикульный список'!A:B,2,0)</f>
        <v>A05</v>
      </c>
      <c r="D22" s="39" t="s">
        <v>389</v>
      </c>
      <c r="E22" s="40">
        <v>4010170</v>
      </c>
      <c r="F22" s="41">
        <f t="shared" si="0"/>
        <v>62.93</v>
      </c>
      <c r="G22" s="42">
        <f>ROUND((J22*(1-Скидка!E$1)),2)</f>
        <v>74.260000000000005</v>
      </c>
      <c r="H22" s="43">
        <f t="shared" si="1"/>
        <v>0</v>
      </c>
      <c r="I22" s="51"/>
      <c r="J22" s="45">
        <f>ROUND((VLOOKUP(ES75_Easy_200!E22,'Полный поартикульный список'!A:E,5,0)),2)</f>
        <v>74.260000000000005</v>
      </c>
      <c r="K22" s="39" t="s">
        <v>422</v>
      </c>
      <c r="L22" s="21"/>
      <c r="M22" s="26"/>
      <c r="N22" s="21"/>
      <c r="O22" s="26"/>
      <c r="P22" s="21"/>
      <c r="Q22" s="21"/>
      <c r="R22" s="21"/>
      <c r="S22" s="21"/>
      <c r="T22" s="26"/>
      <c r="U22" s="21"/>
      <c r="V22" s="21"/>
      <c r="W22" s="46"/>
      <c r="X22" s="47"/>
      <c r="Y22" s="20"/>
      <c r="Z22" s="46"/>
      <c r="AA22" s="47"/>
      <c r="AB22" s="48"/>
      <c r="AC22" s="20"/>
      <c r="AD22" s="20"/>
      <c r="AE22" s="29"/>
      <c r="AF22" s="21"/>
      <c r="AG22" s="21"/>
      <c r="AH22" s="29"/>
      <c r="AI22" s="29"/>
      <c r="AJ22" s="29"/>
      <c r="AK22" s="29"/>
      <c r="AL22" s="17"/>
      <c r="AM22" s="29"/>
      <c r="AN22" s="29"/>
      <c r="AO22" s="29"/>
      <c r="AP22" s="29"/>
      <c r="AQ22" s="49"/>
    </row>
    <row r="23" spans="1:43" s="50" customFormat="1" x14ac:dyDescent="0.2">
      <c r="A23" s="39" t="s">
        <v>423</v>
      </c>
      <c r="B23" s="39"/>
      <c r="C23" s="333" t="str">
        <f>VLOOKUP(E23,'Полный поартикульный список'!A:B,2,0)</f>
        <v>A07</v>
      </c>
      <c r="D23" s="39" t="s">
        <v>382</v>
      </c>
      <c r="E23" s="40">
        <v>25505102120</v>
      </c>
      <c r="F23" s="41">
        <f t="shared" si="0"/>
        <v>165.43</v>
      </c>
      <c r="G23" s="42">
        <f>ROUND((J23*(1-Скидка!E$1)),2)</f>
        <v>195.21</v>
      </c>
      <c r="H23" s="43">
        <f t="shared" si="1"/>
        <v>0</v>
      </c>
      <c r="I23" s="51"/>
      <c r="J23" s="45">
        <f>ROUND((VLOOKUP(ES75_Easy_200!E23,'Полный поартикульный список'!A:E,5,0)),2)</f>
        <v>195.21</v>
      </c>
      <c r="K23" s="39" t="s">
        <v>424</v>
      </c>
      <c r="L23" s="21"/>
      <c r="M23" s="26"/>
      <c r="N23" s="21"/>
      <c r="O23" s="26"/>
      <c r="P23" s="21"/>
      <c r="Q23" s="21"/>
      <c r="R23" s="21"/>
      <c r="S23" s="21"/>
      <c r="T23" s="26"/>
      <c r="U23" s="21"/>
      <c r="V23" s="21"/>
      <c r="W23" s="46"/>
      <c r="X23" s="47"/>
      <c r="Y23" s="20"/>
      <c r="Z23" s="46"/>
      <c r="AA23" s="47"/>
      <c r="AB23" s="48"/>
      <c r="AC23" s="20"/>
      <c r="AD23" s="20"/>
      <c r="AE23" s="29"/>
      <c r="AF23" s="21"/>
      <c r="AG23" s="21"/>
      <c r="AH23" s="29"/>
      <c r="AI23" s="29"/>
      <c r="AJ23" s="29"/>
      <c r="AK23" s="29"/>
      <c r="AL23" s="17"/>
      <c r="AM23" s="29"/>
      <c r="AN23" s="29"/>
      <c r="AO23" s="29"/>
      <c r="AP23" s="29"/>
      <c r="AQ23" s="49"/>
    </row>
    <row r="24" spans="1:43" s="50" customFormat="1" x14ac:dyDescent="0.2">
      <c r="A24" s="39" t="s">
        <v>425</v>
      </c>
      <c r="B24" s="39"/>
      <c r="C24" s="333" t="str">
        <f>VLOOKUP(E24,'Полный поартикульный список'!A:B,2,0)</f>
        <v>A07</v>
      </c>
      <c r="D24" s="39" t="s">
        <v>382</v>
      </c>
      <c r="E24" s="40">
        <v>25505101120</v>
      </c>
      <c r="F24" s="41">
        <f t="shared" si="0"/>
        <v>72.09</v>
      </c>
      <c r="G24" s="42">
        <f>ROUND((J24*(1-Скидка!E$1)),2)</f>
        <v>85.07</v>
      </c>
      <c r="H24" s="43">
        <f t="shared" si="1"/>
        <v>0</v>
      </c>
      <c r="I24" s="52">
        <f>(IF(E$113&lt;=1500,0.5,(IF(E$113&gt;2000,1,0))))*E$112</f>
        <v>0</v>
      </c>
      <c r="J24" s="45">
        <f>ROUND((VLOOKUP(ES75_Easy_200!E24,'Полный поартикульный список'!A:E,5,0)),2)</f>
        <v>85.07</v>
      </c>
      <c r="K24" s="39" t="s">
        <v>426</v>
      </c>
      <c r="L24" s="21"/>
      <c r="M24" s="26"/>
      <c r="N24" s="21"/>
      <c r="O24" s="26"/>
      <c r="P24" s="21"/>
      <c r="Q24" s="21"/>
      <c r="R24" s="21"/>
      <c r="S24" s="21"/>
      <c r="T24" s="26"/>
      <c r="U24" s="21"/>
      <c r="V24" s="21"/>
      <c r="W24" s="46"/>
      <c r="X24" s="47"/>
      <c r="Y24" s="20"/>
      <c r="Z24" s="46"/>
      <c r="AA24" s="47"/>
      <c r="AB24" s="48"/>
      <c r="AC24" s="20"/>
      <c r="AD24" s="20"/>
      <c r="AE24" s="29"/>
      <c r="AF24" s="21"/>
      <c r="AG24" s="21"/>
      <c r="AH24" s="29"/>
      <c r="AI24" s="29"/>
      <c r="AJ24" s="29"/>
      <c r="AK24" s="29"/>
      <c r="AL24" s="17"/>
      <c r="AM24" s="29"/>
      <c r="AN24" s="29"/>
      <c r="AO24" s="29"/>
      <c r="AP24" s="29"/>
      <c r="AQ24" s="49"/>
    </row>
    <row r="25" spans="1:43" s="50" customFormat="1" x14ac:dyDescent="0.2">
      <c r="A25" s="39" t="s">
        <v>946</v>
      </c>
      <c r="B25" s="39"/>
      <c r="C25" s="333" t="str">
        <f>VLOOKUP(E25,'Полный поартикульный список'!A:B,2,0)</f>
        <v>A07</v>
      </c>
      <c r="D25" s="39" t="s">
        <v>382</v>
      </c>
      <c r="E25" s="40">
        <v>25505114120</v>
      </c>
      <c r="F25" s="41">
        <f t="shared" ref="F25" si="2">ROUND(G25/1.18,2)</f>
        <v>138.88999999999999</v>
      </c>
      <c r="G25" s="42">
        <f>ROUND((J25*(1-Скидка!E$1)),2)</f>
        <v>163.89</v>
      </c>
      <c r="H25" s="43">
        <f t="shared" ref="H25" si="3">F25*I25*1.18</f>
        <v>0</v>
      </c>
      <c r="I25" s="51"/>
      <c r="J25" s="45">
        <f>ROUND((VLOOKUP(ES75_Easy_200!E25,'Полный поартикульный список'!A:E,5,0)),2)</f>
        <v>163.89</v>
      </c>
      <c r="K25" s="39" t="s">
        <v>947</v>
      </c>
      <c r="L25" s="21"/>
      <c r="M25" s="26"/>
      <c r="N25" s="21"/>
      <c r="O25" s="26"/>
      <c r="P25" s="21"/>
      <c r="Q25" s="21"/>
      <c r="R25" s="21"/>
      <c r="S25" s="21"/>
      <c r="T25" s="26"/>
      <c r="U25" s="21"/>
      <c r="V25" s="21"/>
      <c r="W25" s="46"/>
      <c r="X25" s="47"/>
      <c r="Y25" s="20"/>
      <c r="Z25" s="46"/>
      <c r="AA25" s="47"/>
      <c r="AB25" s="48"/>
      <c r="AC25" s="20"/>
      <c r="AD25" s="20"/>
      <c r="AE25" s="29"/>
      <c r="AF25" s="21"/>
      <c r="AG25" s="21"/>
      <c r="AH25" s="29"/>
      <c r="AI25" s="29"/>
      <c r="AJ25" s="29"/>
      <c r="AK25" s="29"/>
      <c r="AL25" s="17"/>
      <c r="AM25" s="29"/>
      <c r="AN25" s="29"/>
      <c r="AO25" s="29"/>
      <c r="AP25" s="29"/>
      <c r="AQ25" s="49"/>
    </row>
    <row r="26" spans="1:43" s="50" customFormat="1" x14ac:dyDescent="0.2">
      <c r="A26" s="39" t="s">
        <v>427</v>
      </c>
      <c r="B26" s="39"/>
      <c r="C26" s="333" t="str">
        <f>VLOOKUP(E26,'Полный поартикульный список'!A:B,2,0)</f>
        <v>A07</v>
      </c>
      <c r="D26" s="39" t="s">
        <v>382</v>
      </c>
      <c r="E26" s="40">
        <v>25505103120</v>
      </c>
      <c r="F26" s="41">
        <f t="shared" si="0"/>
        <v>48.05</v>
      </c>
      <c r="G26" s="42">
        <f>ROUND((J26*(1-Скидка!E$1)),2)</f>
        <v>56.7</v>
      </c>
      <c r="H26" s="43">
        <f t="shared" si="1"/>
        <v>56.698999999999991</v>
      </c>
      <c r="I26" s="53">
        <f>(IF(AND(E$113&gt;1500,E$113&lt;=2000),1,0))*E$112</f>
        <v>1</v>
      </c>
      <c r="J26" s="45">
        <f>ROUND((VLOOKUP(ES75_Easy_200!E26,'Полный поартикульный список'!A:E,5,0)),2)</f>
        <v>56.7</v>
      </c>
      <c r="K26" s="39" t="s">
        <v>428</v>
      </c>
      <c r="L26" s="21"/>
      <c r="M26" s="26"/>
      <c r="N26" s="21"/>
      <c r="O26" s="26"/>
      <c r="P26" s="21"/>
      <c r="Q26" s="21"/>
      <c r="R26" s="21"/>
      <c r="S26" s="21"/>
      <c r="T26" s="26"/>
      <c r="U26" s="21"/>
      <c r="V26" s="21"/>
      <c r="W26" s="46"/>
      <c r="X26" s="47"/>
      <c r="Y26" s="20"/>
      <c r="Z26" s="46"/>
      <c r="AA26" s="47"/>
      <c r="AB26" s="48"/>
      <c r="AC26" s="20"/>
      <c r="AD26" s="20"/>
      <c r="AE26" s="29"/>
      <c r="AF26" s="21"/>
      <c r="AG26" s="21"/>
      <c r="AH26" s="29"/>
      <c r="AI26" s="29"/>
      <c r="AJ26" s="29"/>
      <c r="AK26" s="29"/>
      <c r="AL26" s="17"/>
      <c r="AM26" s="29"/>
      <c r="AN26" s="29"/>
      <c r="AO26" s="29"/>
      <c r="AP26" s="29"/>
      <c r="AQ26" s="49"/>
    </row>
    <row r="27" spans="1:43" s="50" customFormat="1" x14ac:dyDescent="0.2">
      <c r="A27" s="39" t="s">
        <v>429</v>
      </c>
      <c r="B27" s="39"/>
      <c r="C27" s="333" t="str">
        <f>VLOOKUP(E27,'Полный поартикульный список'!A:B,2,0)</f>
        <v>A05</v>
      </c>
      <c r="D27" s="39" t="s">
        <v>382</v>
      </c>
      <c r="E27" s="40">
        <v>25505001120</v>
      </c>
      <c r="F27" s="41">
        <f t="shared" si="0"/>
        <v>140.24</v>
      </c>
      <c r="G27" s="42">
        <f>ROUND((J27*(1-Скидка!E$1)),2)</f>
        <v>165.48</v>
      </c>
      <c r="H27" s="43">
        <f t="shared" si="1"/>
        <v>0</v>
      </c>
      <c r="I27" s="52">
        <f>(IF(E$113&lt;=1500,0.5,(IF(E$113&gt;2000,1,0))))*E$112</f>
        <v>0</v>
      </c>
      <c r="J27" s="45">
        <f>ROUND((VLOOKUP(ES75_Easy_200!E27,'Полный поартикульный список'!A:E,5,0)),2)</f>
        <v>165.48</v>
      </c>
      <c r="K27" s="39" t="s">
        <v>430</v>
      </c>
      <c r="L27" s="21"/>
      <c r="M27" s="26"/>
      <c r="N27" s="21"/>
      <c r="O27" s="26"/>
      <c r="P27" s="21"/>
      <c r="Q27" s="21"/>
      <c r="R27" s="21"/>
      <c r="S27" s="21"/>
      <c r="T27" s="26"/>
      <c r="U27" s="21"/>
      <c r="V27" s="21"/>
      <c r="W27" s="46"/>
      <c r="X27" s="47"/>
      <c r="Y27" s="20"/>
      <c r="Z27" s="46"/>
      <c r="AA27" s="47"/>
      <c r="AB27" s="48"/>
      <c r="AC27" s="20"/>
      <c r="AD27" s="20"/>
      <c r="AE27" s="29"/>
      <c r="AF27" s="21"/>
      <c r="AG27" s="21"/>
      <c r="AH27" s="29"/>
      <c r="AI27" s="29"/>
      <c r="AJ27" s="29"/>
      <c r="AK27" s="29"/>
      <c r="AL27" s="17"/>
      <c r="AM27" s="29"/>
      <c r="AN27" s="29"/>
      <c r="AO27" s="29"/>
      <c r="AP27" s="29"/>
      <c r="AQ27" s="49"/>
    </row>
    <row r="28" spans="1:43" s="50" customFormat="1" x14ac:dyDescent="0.2">
      <c r="A28" s="39" t="s">
        <v>431</v>
      </c>
      <c r="B28" s="39"/>
      <c r="C28" s="333" t="str">
        <f>VLOOKUP(E28,'Полный поартикульный список'!A:B,2,0)</f>
        <v>A05</v>
      </c>
      <c r="D28" s="39" t="s">
        <v>382</v>
      </c>
      <c r="E28" s="40">
        <v>25505002120</v>
      </c>
      <c r="F28" s="41">
        <f t="shared" si="0"/>
        <v>93.55</v>
      </c>
      <c r="G28" s="42">
        <f>ROUND((J28*(1-Скидка!E$1)),2)</f>
        <v>110.39</v>
      </c>
      <c r="H28" s="43">
        <f t="shared" si="1"/>
        <v>110.389</v>
      </c>
      <c r="I28" s="53">
        <f>(IF(AND(E$113&gt;1500,E$113&lt;=2000),1,0))*E$112</f>
        <v>1</v>
      </c>
      <c r="J28" s="45">
        <f>ROUND((VLOOKUP(ES75_Easy_200!E28,'Полный поартикульный список'!A:E,5,0)),2)</f>
        <v>110.39</v>
      </c>
      <c r="K28" s="39" t="s">
        <v>432</v>
      </c>
      <c r="L28" s="21"/>
      <c r="M28" s="26"/>
      <c r="N28" s="21"/>
      <c r="O28" s="26"/>
      <c r="P28" s="21"/>
      <c r="Q28" s="21"/>
      <c r="R28" s="21"/>
      <c r="S28" s="21"/>
      <c r="T28" s="26"/>
      <c r="U28" s="21"/>
      <c r="V28" s="21"/>
      <c r="W28" s="46"/>
      <c r="X28" s="47"/>
      <c r="Y28" s="20"/>
      <c r="Z28" s="46"/>
      <c r="AA28" s="47"/>
      <c r="AB28" s="48"/>
      <c r="AC28" s="20"/>
      <c r="AD28" s="20"/>
      <c r="AE28" s="29"/>
      <c r="AF28" s="21"/>
      <c r="AG28" s="21"/>
      <c r="AH28" s="29"/>
      <c r="AI28" s="29"/>
      <c r="AJ28" s="29"/>
      <c r="AK28" s="29"/>
      <c r="AL28" s="17"/>
      <c r="AM28" s="29"/>
      <c r="AN28" s="29"/>
      <c r="AO28" s="29"/>
      <c r="AP28" s="29"/>
      <c r="AQ28" s="49"/>
    </row>
    <row r="29" spans="1:43" s="50" customFormat="1" x14ac:dyDescent="0.2">
      <c r="A29" s="39" t="s">
        <v>433</v>
      </c>
      <c r="B29" s="39"/>
      <c r="C29" s="333" t="str">
        <f>VLOOKUP(E29,'Полный поартикульный список'!A:B,2,0)</f>
        <v>A05</v>
      </c>
      <c r="D29" s="39" t="s">
        <v>382</v>
      </c>
      <c r="E29" s="40">
        <v>25507901120</v>
      </c>
      <c r="F29" s="41">
        <f t="shared" si="0"/>
        <v>32.36</v>
      </c>
      <c r="G29" s="42">
        <f>ROUND((J29*(1-Скидка!E$1)),2)</f>
        <v>38.19</v>
      </c>
      <c r="H29" s="43">
        <f t="shared" si="1"/>
        <v>0</v>
      </c>
      <c r="I29" s="52">
        <f>(IF(E$113&lt;=1500,0.5,(IF(E$113&gt;2000,1,0))))*E$112</f>
        <v>0</v>
      </c>
      <c r="J29" s="45">
        <f>ROUND((VLOOKUP(ES75_Easy_200!E29,'Полный поартикульный список'!A:E,5,0)),2)</f>
        <v>38.19</v>
      </c>
      <c r="K29" s="39" t="s">
        <v>434</v>
      </c>
      <c r="L29" s="21"/>
      <c r="M29" s="26"/>
      <c r="N29" s="21"/>
      <c r="O29" s="26"/>
      <c r="P29" s="21"/>
      <c r="Q29" s="21"/>
      <c r="R29" s="21"/>
      <c r="S29" s="21"/>
      <c r="T29" s="26"/>
      <c r="U29" s="21"/>
      <c r="V29" s="21"/>
      <c r="W29" s="46"/>
      <c r="X29" s="47"/>
      <c r="Y29" s="20"/>
      <c r="Z29" s="46"/>
      <c r="AA29" s="47"/>
      <c r="AB29" s="48"/>
      <c r="AC29" s="20"/>
      <c r="AD29" s="20"/>
      <c r="AE29" s="29"/>
      <c r="AF29" s="21"/>
      <c r="AG29" s="21"/>
      <c r="AH29" s="29"/>
      <c r="AI29" s="29"/>
      <c r="AJ29" s="29"/>
      <c r="AK29" s="29"/>
      <c r="AL29" s="17"/>
      <c r="AM29" s="29"/>
      <c r="AN29" s="29"/>
      <c r="AO29" s="29"/>
      <c r="AP29" s="29"/>
      <c r="AQ29" s="49"/>
    </row>
    <row r="30" spans="1:43" s="50" customFormat="1" x14ac:dyDescent="0.2">
      <c r="A30" s="39" t="s">
        <v>435</v>
      </c>
      <c r="B30" s="39"/>
      <c r="C30" s="333" t="str">
        <f>VLOOKUP(E30,'Полный поартикульный список'!A:B,2,0)</f>
        <v>A05</v>
      </c>
      <c r="D30" s="39" t="s">
        <v>382</v>
      </c>
      <c r="E30" s="40">
        <v>25507902120</v>
      </c>
      <c r="F30" s="41">
        <f t="shared" si="0"/>
        <v>29.07</v>
      </c>
      <c r="G30" s="42">
        <f>ROUND((J30*(1-Скидка!E$1)),2)</f>
        <v>34.299999999999997</v>
      </c>
      <c r="H30" s="43">
        <f t="shared" si="1"/>
        <v>34.302599999999998</v>
      </c>
      <c r="I30" s="53">
        <f>(IF(AND(E$113&gt;1500,E$113&lt;=2000),1,0))*E$112</f>
        <v>1</v>
      </c>
      <c r="J30" s="45">
        <f>ROUND((VLOOKUP(ES75_Easy_200!E30,'Полный поартикульный список'!A:E,5,0)),2)</f>
        <v>34.299999999999997</v>
      </c>
      <c r="K30" s="39" t="s">
        <v>436</v>
      </c>
      <c r="L30" s="21"/>
      <c r="M30" s="26"/>
      <c r="N30" s="21"/>
      <c r="O30" s="26"/>
      <c r="P30" s="21"/>
      <c r="Q30" s="21"/>
      <c r="R30" s="21"/>
      <c r="S30" s="21"/>
      <c r="T30" s="26"/>
      <c r="U30" s="21"/>
      <c r="V30" s="21"/>
      <c r="W30" s="46"/>
      <c r="X30" s="47"/>
      <c r="Y30" s="20"/>
      <c r="Z30" s="46"/>
      <c r="AA30" s="47"/>
      <c r="AB30" s="48"/>
      <c r="AC30" s="20"/>
      <c r="AD30" s="20"/>
      <c r="AE30" s="29"/>
      <c r="AF30" s="21"/>
      <c r="AG30" s="21"/>
      <c r="AH30" s="29"/>
      <c r="AI30" s="29"/>
      <c r="AJ30" s="29"/>
      <c r="AK30" s="29"/>
      <c r="AL30" s="17"/>
      <c r="AM30" s="29"/>
      <c r="AN30" s="29"/>
      <c r="AO30" s="29"/>
      <c r="AP30" s="29"/>
      <c r="AQ30" s="49"/>
    </row>
    <row r="31" spans="1:43" s="50" customFormat="1" ht="22.5" x14ac:dyDescent="0.2">
      <c r="A31" s="39" t="s">
        <v>437</v>
      </c>
      <c r="B31" s="39" t="s">
        <v>438</v>
      </c>
      <c r="C31" s="333" t="str">
        <f>VLOOKUP(E31,'Полный поартикульный список'!A:B,2,0)</f>
        <v>A05</v>
      </c>
      <c r="D31" s="39" t="s">
        <v>439</v>
      </c>
      <c r="E31" s="40">
        <v>18409101120</v>
      </c>
      <c r="F31" s="41">
        <f t="shared" si="0"/>
        <v>4.54</v>
      </c>
      <c r="G31" s="42">
        <f>ROUND((J31*(1-Скидка!E$1)),2)</f>
        <v>5.36</v>
      </c>
      <c r="H31" s="43">
        <f t="shared" si="1"/>
        <v>26.785999999999998</v>
      </c>
      <c r="I31" s="53">
        <f>(ROUNDUP((2*E113+140)/1000,0))*E112</f>
        <v>5</v>
      </c>
      <c r="J31" s="45">
        <f>ROUND((VLOOKUP(ES75_Easy_200!E31,'Полный поартикульный список'!A:E,5,0)),2)</f>
        <v>5.36</v>
      </c>
      <c r="K31" s="39" t="s">
        <v>440</v>
      </c>
      <c r="L31" s="21"/>
      <c r="M31" s="26"/>
      <c r="N31" s="21"/>
      <c r="O31" s="26"/>
      <c r="P31" s="21"/>
      <c r="Q31" s="21"/>
      <c r="R31" s="21"/>
      <c r="S31" s="21"/>
      <c r="T31" s="26"/>
      <c r="U31" s="21"/>
      <c r="V31" s="21"/>
      <c r="W31" s="46"/>
      <c r="X31" s="47"/>
      <c r="Y31" s="20"/>
      <c r="Z31" s="46"/>
      <c r="AA31" s="47"/>
      <c r="AB31" s="48"/>
      <c r="AC31" s="20"/>
      <c r="AD31" s="20"/>
      <c r="AE31" s="29"/>
      <c r="AF31" s="21"/>
      <c r="AG31" s="21"/>
      <c r="AH31" s="29"/>
      <c r="AI31" s="29"/>
      <c r="AJ31" s="29"/>
      <c r="AK31" s="29"/>
      <c r="AL31" s="17"/>
      <c r="AM31" s="29"/>
      <c r="AN31" s="29"/>
      <c r="AO31" s="29"/>
      <c r="AP31" s="29"/>
      <c r="AQ31" s="49"/>
    </row>
    <row r="32" spans="1:43" s="50" customFormat="1" ht="12.75" customHeight="1" x14ac:dyDescent="0.2">
      <c r="A32" s="39" t="s">
        <v>441</v>
      </c>
      <c r="B32" s="39"/>
      <c r="C32" s="333" t="str">
        <f>VLOOKUP(E32,'Полный поартикульный список'!A:B,2,0)</f>
        <v>A07</v>
      </c>
      <c r="D32" s="39" t="s">
        <v>382</v>
      </c>
      <c r="E32" s="40">
        <v>25505202120</v>
      </c>
      <c r="F32" s="41">
        <f t="shared" si="0"/>
        <v>422.93</v>
      </c>
      <c r="G32" s="42">
        <f>ROUND((J32*(1-Скидка!E$1)),2)</f>
        <v>499.06</v>
      </c>
      <c r="H32" s="43">
        <f t="shared" si="1"/>
        <v>0</v>
      </c>
      <c r="I32" s="51"/>
      <c r="J32" s="45">
        <f>ROUND((VLOOKUP(ES75_Easy_200!E32,'Полный поартикульный список'!A:E,5,0)),2)</f>
        <v>499.06</v>
      </c>
      <c r="K32" s="39" t="s">
        <v>442</v>
      </c>
      <c r="L32" s="21"/>
      <c r="M32" s="26"/>
      <c r="N32" s="21"/>
      <c r="O32" s="26"/>
      <c r="P32" s="21"/>
      <c r="Q32" s="21"/>
      <c r="R32" s="21"/>
      <c r="S32" s="21"/>
      <c r="T32" s="26"/>
      <c r="U32" s="21"/>
      <c r="V32" s="21"/>
      <c r="W32" s="46"/>
      <c r="X32" s="47"/>
      <c r="Y32" s="20"/>
      <c r="Z32" s="46"/>
      <c r="AA32" s="47"/>
      <c r="AB32" s="48"/>
      <c r="AC32" s="20"/>
      <c r="AD32" s="20"/>
      <c r="AE32" s="29"/>
      <c r="AF32" s="21"/>
      <c r="AG32" s="21"/>
      <c r="AH32" s="29"/>
      <c r="AI32" s="29"/>
      <c r="AJ32" s="29"/>
      <c r="AK32" s="29"/>
      <c r="AL32" s="17"/>
      <c r="AM32" s="29"/>
      <c r="AN32" s="29"/>
      <c r="AO32" s="29"/>
      <c r="AP32" s="29"/>
      <c r="AQ32" s="49"/>
    </row>
    <row r="33" spans="1:43" s="50" customFormat="1" ht="12.75" customHeight="1" x14ac:dyDescent="0.2">
      <c r="A33" s="39" t="s">
        <v>443</v>
      </c>
      <c r="B33" s="39"/>
      <c r="C33" s="333" t="str">
        <f>VLOOKUP(E33,'Полный поартикульный список'!A:B,2,0)</f>
        <v>A07</v>
      </c>
      <c r="D33" s="39" t="s">
        <v>382</v>
      </c>
      <c r="E33" s="40">
        <v>25505201120</v>
      </c>
      <c r="F33" s="41">
        <f t="shared" si="0"/>
        <v>337.26</v>
      </c>
      <c r="G33" s="42">
        <f>ROUND((J33*(1-Скидка!E$1)),2)</f>
        <v>397.97</v>
      </c>
      <c r="H33" s="43">
        <f t="shared" si="1"/>
        <v>0</v>
      </c>
      <c r="I33" s="51"/>
      <c r="J33" s="45">
        <f>ROUND((VLOOKUP(ES75_Easy_200!E33,'Полный поартикульный список'!A:E,5,0)),2)</f>
        <v>397.97</v>
      </c>
      <c r="K33" s="39" t="s">
        <v>444</v>
      </c>
      <c r="L33" s="21"/>
      <c r="M33" s="26"/>
      <c r="N33" s="21"/>
      <c r="O33" s="26"/>
      <c r="P33" s="21"/>
      <c r="Q33" s="21"/>
      <c r="R33" s="21"/>
      <c r="S33" s="21"/>
      <c r="T33" s="26"/>
      <c r="U33" s="21"/>
      <c r="V33" s="21"/>
      <c r="W33" s="46"/>
      <c r="X33" s="47"/>
      <c r="Y33" s="20"/>
      <c r="Z33" s="46"/>
      <c r="AA33" s="47"/>
      <c r="AB33" s="48"/>
      <c r="AC33" s="20"/>
      <c r="AD33" s="20"/>
      <c r="AE33" s="29"/>
      <c r="AF33" s="21"/>
      <c r="AG33" s="21"/>
      <c r="AH33" s="29"/>
      <c r="AI33" s="29"/>
      <c r="AJ33" s="29"/>
      <c r="AK33" s="29"/>
      <c r="AL33" s="17"/>
      <c r="AM33" s="29"/>
      <c r="AN33" s="29"/>
      <c r="AO33" s="29"/>
      <c r="AP33" s="29"/>
      <c r="AQ33" s="49"/>
    </row>
    <row r="34" spans="1:43" s="50" customFormat="1" ht="12.75" customHeight="1" x14ac:dyDescent="0.2">
      <c r="A34" s="39" t="s">
        <v>445</v>
      </c>
      <c r="B34" s="39"/>
      <c r="C34" s="333" t="str">
        <f>VLOOKUP(E34,'Полный поартикульный список'!A:B,2,0)</f>
        <v>A07</v>
      </c>
      <c r="D34" s="39" t="s">
        <v>382</v>
      </c>
      <c r="E34" s="40">
        <v>25505204120</v>
      </c>
      <c r="F34" s="41">
        <f t="shared" si="0"/>
        <v>284.79000000000002</v>
      </c>
      <c r="G34" s="42">
        <f>ROUND((J34*(1-Скидка!E$1)),2)</f>
        <v>336.05</v>
      </c>
      <c r="H34" s="43">
        <f t="shared" si="1"/>
        <v>0</v>
      </c>
      <c r="I34" s="51"/>
      <c r="J34" s="45">
        <f>ROUND((VLOOKUP(ES75_Easy_200!E34,'Полный поартикульный список'!A:E,5,0)),2)</f>
        <v>336.05</v>
      </c>
      <c r="K34" s="39" t="s">
        <v>446</v>
      </c>
      <c r="L34" s="21"/>
      <c r="M34" s="26"/>
      <c r="N34" s="21"/>
      <c r="O34" s="26"/>
      <c r="P34" s="21"/>
      <c r="Q34" s="21"/>
      <c r="R34" s="21"/>
      <c r="S34" s="21"/>
      <c r="T34" s="26"/>
      <c r="U34" s="21"/>
      <c r="V34" s="21"/>
      <c r="W34" s="46"/>
      <c r="X34" s="47"/>
      <c r="Y34" s="20"/>
      <c r="Z34" s="46"/>
      <c r="AA34" s="47"/>
      <c r="AB34" s="48"/>
      <c r="AC34" s="20"/>
      <c r="AD34" s="20"/>
      <c r="AE34" s="29"/>
      <c r="AF34" s="21"/>
      <c r="AG34" s="21"/>
      <c r="AH34" s="29"/>
      <c r="AI34" s="29"/>
      <c r="AJ34" s="29"/>
      <c r="AK34" s="29"/>
      <c r="AL34" s="17"/>
      <c r="AM34" s="29"/>
      <c r="AN34" s="29"/>
      <c r="AO34" s="29"/>
      <c r="AP34" s="29"/>
      <c r="AQ34" s="49"/>
    </row>
    <row r="35" spans="1:43" s="50" customFormat="1" ht="12.75" customHeight="1" x14ac:dyDescent="0.2">
      <c r="A35" s="39" t="s">
        <v>447</v>
      </c>
      <c r="B35" s="39"/>
      <c r="C35" s="333" t="str">
        <f>VLOOKUP(E35,'Полный поартикульный список'!A:B,2,0)</f>
        <v>A07</v>
      </c>
      <c r="D35" s="39" t="s">
        <v>382</v>
      </c>
      <c r="E35" s="40">
        <v>25505203120</v>
      </c>
      <c r="F35" s="41">
        <f t="shared" si="0"/>
        <v>229.21</v>
      </c>
      <c r="G35" s="42">
        <f>ROUND((J35*(1-Скидка!E$1)),2)</f>
        <v>270.47000000000003</v>
      </c>
      <c r="H35" s="43">
        <f t="shared" si="1"/>
        <v>0</v>
      </c>
      <c r="I35" s="51"/>
      <c r="J35" s="45">
        <f>ROUND((VLOOKUP(ES75_Easy_200!E35,'Полный поартикульный список'!A:E,5,0)),2)</f>
        <v>270.47000000000003</v>
      </c>
      <c r="K35" s="39" t="s">
        <v>448</v>
      </c>
      <c r="L35" s="21"/>
      <c r="M35" s="26"/>
      <c r="N35" s="21"/>
      <c r="O35" s="26"/>
      <c r="P35" s="21"/>
      <c r="Q35" s="21"/>
      <c r="R35" s="21"/>
      <c r="S35" s="21"/>
      <c r="T35" s="26"/>
      <c r="U35" s="21"/>
      <c r="V35" s="21"/>
      <c r="W35" s="46"/>
      <c r="X35" s="47"/>
      <c r="Y35" s="20"/>
      <c r="Z35" s="46"/>
      <c r="AA35" s="47"/>
      <c r="AB35" s="48"/>
      <c r="AC35" s="20"/>
      <c r="AD35" s="20"/>
      <c r="AE35" s="29"/>
      <c r="AF35" s="21"/>
      <c r="AG35" s="21"/>
      <c r="AH35" s="29"/>
      <c r="AI35" s="29"/>
      <c r="AJ35" s="29"/>
      <c r="AK35" s="29"/>
      <c r="AL35" s="17"/>
      <c r="AM35" s="29"/>
      <c r="AN35" s="29"/>
      <c r="AO35" s="29"/>
      <c r="AP35" s="29"/>
      <c r="AQ35" s="49"/>
    </row>
    <row r="36" spans="1:43" s="50" customFormat="1" x14ac:dyDescent="0.2">
      <c r="A36" s="39" t="s">
        <v>449</v>
      </c>
      <c r="B36" s="39"/>
      <c r="C36" s="333" t="str">
        <f>VLOOKUP(E36,'Полный поартикульный список'!A:B,2,0)</f>
        <v>A07</v>
      </c>
      <c r="D36" s="39" t="s">
        <v>382</v>
      </c>
      <c r="E36" s="40">
        <v>32517602120</v>
      </c>
      <c r="F36" s="41">
        <f t="shared" si="0"/>
        <v>57.88</v>
      </c>
      <c r="G36" s="42">
        <f>ROUND((J36*(1-Скидка!E$1)),2)</f>
        <v>68.3</v>
      </c>
      <c r="H36" s="43">
        <f t="shared" si="1"/>
        <v>0</v>
      </c>
      <c r="I36" s="51"/>
      <c r="J36" s="45">
        <f>ROUND((VLOOKUP(ES75_Easy_200!E36,'Полный поартикульный список'!A:E,5,0)),2)</f>
        <v>68.3</v>
      </c>
      <c r="K36" s="39" t="s">
        <v>450</v>
      </c>
      <c r="L36" s="21"/>
      <c r="M36" s="26"/>
      <c r="N36" s="21"/>
      <c r="O36" s="26"/>
      <c r="P36" s="21"/>
      <c r="Q36" s="21"/>
      <c r="R36" s="21"/>
      <c r="S36" s="21"/>
      <c r="T36" s="26"/>
      <c r="U36" s="21"/>
      <c r="V36" s="21"/>
      <c r="W36" s="46"/>
      <c r="X36" s="47"/>
      <c r="Y36" s="20"/>
      <c r="Z36" s="46"/>
      <c r="AA36" s="47"/>
      <c r="AB36" s="48"/>
      <c r="AC36" s="20"/>
      <c r="AD36" s="20"/>
      <c r="AE36" s="29"/>
      <c r="AF36" s="21"/>
      <c r="AG36" s="21"/>
      <c r="AH36" s="29"/>
      <c r="AI36" s="29"/>
      <c r="AJ36" s="29"/>
      <c r="AK36" s="29"/>
      <c r="AL36" s="17"/>
      <c r="AM36" s="29"/>
      <c r="AN36" s="29"/>
      <c r="AO36" s="29"/>
      <c r="AP36" s="29"/>
      <c r="AQ36" s="49"/>
    </row>
    <row r="37" spans="1:43" s="50" customFormat="1" ht="22.5" x14ac:dyDescent="0.2">
      <c r="A37" s="39" t="s">
        <v>451</v>
      </c>
      <c r="B37" s="39"/>
      <c r="C37" s="333" t="str">
        <f>VLOOKUP(E37,'Полный поартикульный список'!A:B,2,0)</f>
        <v>A07</v>
      </c>
      <c r="D37" s="39" t="s">
        <v>382</v>
      </c>
      <c r="E37" s="40">
        <v>32517601120</v>
      </c>
      <c r="F37" s="41">
        <f t="shared" si="0"/>
        <v>53.25</v>
      </c>
      <c r="G37" s="42">
        <f>ROUND((J37*(1-Скидка!E$1)),2)</f>
        <v>62.84</v>
      </c>
      <c r="H37" s="43">
        <f t="shared" si="1"/>
        <v>0</v>
      </c>
      <c r="I37" s="51"/>
      <c r="J37" s="45">
        <f>ROUND((VLOOKUP(ES75_Easy_200!E37,'Полный поартикульный список'!A:E,5,0)),2)</f>
        <v>62.84</v>
      </c>
      <c r="K37" s="39" t="s">
        <v>452</v>
      </c>
      <c r="L37" s="21"/>
      <c r="M37" s="26"/>
      <c r="N37" s="21"/>
      <c r="O37" s="26"/>
      <c r="P37" s="21"/>
      <c r="Q37" s="21"/>
      <c r="R37" s="21"/>
      <c r="S37" s="21"/>
      <c r="T37" s="26"/>
      <c r="U37" s="21"/>
      <c r="V37" s="21"/>
      <c r="W37" s="46"/>
      <c r="X37" s="47"/>
      <c r="Y37" s="20"/>
      <c r="Z37" s="46"/>
      <c r="AA37" s="47"/>
      <c r="AB37" s="48"/>
      <c r="AC37" s="20"/>
      <c r="AD37" s="20"/>
      <c r="AE37" s="17"/>
      <c r="AF37" s="21"/>
      <c r="AG37" s="21"/>
      <c r="AH37" s="29"/>
      <c r="AI37" s="29"/>
      <c r="AJ37" s="29"/>
      <c r="AK37" s="29"/>
      <c r="AL37" s="17"/>
      <c r="AM37" s="29"/>
      <c r="AN37" s="29"/>
      <c r="AO37" s="29"/>
      <c r="AP37" s="29"/>
      <c r="AQ37" s="49"/>
    </row>
    <row r="38" spans="1:43" s="50" customFormat="1" ht="33.75" x14ac:dyDescent="0.2">
      <c r="A38" s="39" t="s">
        <v>453</v>
      </c>
      <c r="B38" s="39" t="s">
        <v>454</v>
      </c>
      <c r="C38" s="333" t="str">
        <f>VLOOKUP(E38,'Полный поартикульный список'!A:B,2,0)</f>
        <v>A09</v>
      </c>
      <c r="D38" s="39" t="s">
        <v>439</v>
      </c>
      <c r="E38" s="40">
        <v>5012112332</v>
      </c>
      <c r="F38" s="41">
        <f t="shared" si="0"/>
        <v>4.13</v>
      </c>
      <c r="G38" s="42">
        <f>ROUND((J38*(1-Скидка!E$1)),2)</f>
        <v>4.87</v>
      </c>
      <c r="H38" s="43">
        <f t="shared" si="1"/>
        <v>9.7467999999999986</v>
      </c>
      <c r="I38" s="53">
        <f>(ROUNDUP(E113/1000,0))*E112</f>
        <v>2</v>
      </c>
      <c r="J38" s="45">
        <f>ROUND((VLOOKUP(ES75_Easy_200!E38,'Полный поартикульный список'!A:E,5,0)),2)</f>
        <v>4.87</v>
      </c>
      <c r="K38" s="39" t="s">
        <v>455</v>
      </c>
      <c r="L38" s="21"/>
      <c r="M38" s="26"/>
      <c r="N38" s="21"/>
      <c r="O38" s="26"/>
      <c r="P38" s="21"/>
      <c r="Q38" s="21"/>
      <c r="R38" s="21"/>
      <c r="S38" s="21"/>
      <c r="T38" s="26"/>
      <c r="U38" s="21"/>
      <c r="V38" s="21"/>
      <c r="W38" s="46"/>
      <c r="X38" s="47"/>
      <c r="Y38" s="20"/>
      <c r="Z38" s="46"/>
      <c r="AA38" s="47"/>
      <c r="AB38" s="48"/>
      <c r="AC38" s="20"/>
      <c r="AD38" s="20"/>
      <c r="AE38" s="29"/>
      <c r="AF38" s="21"/>
      <c r="AG38" s="21"/>
      <c r="AH38" s="29"/>
      <c r="AI38" s="29"/>
      <c r="AJ38" s="29"/>
      <c r="AK38" s="29"/>
      <c r="AL38" s="17"/>
      <c r="AM38" s="29"/>
      <c r="AN38" s="29"/>
      <c r="AO38" s="29"/>
      <c r="AP38" s="29"/>
      <c r="AQ38" s="49"/>
    </row>
    <row r="39" spans="1:43" s="50" customFormat="1" ht="22.5" x14ac:dyDescent="0.2">
      <c r="A39" s="39" t="s">
        <v>896</v>
      </c>
      <c r="B39" s="39" t="s">
        <v>456</v>
      </c>
      <c r="C39" s="333" t="str">
        <f>VLOOKUP(E39,'Полный поартикульный список'!A:B,2,0)</f>
        <v>A05</v>
      </c>
      <c r="D39" s="39" t="s">
        <v>439</v>
      </c>
      <c r="E39" s="40">
        <v>18023401150</v>
      </c>
      <c r="F39" s="41">
        <f t="shared" si="0"/>
        <v>9.31</v>
      </c>
      <c r="G39" s="42">
        <f>ROUND((J39*(1-Скидка!E$1)),2)</f>
        <v>10.99</v>
      </c>
      <c r="H39" s="43">
        <f t="shared" si="1"/>
        <v>54.929000000000002</v>
      </c>
      <c r="I39" s="53">
        <f>(ROUNDUP((E113*2/1000)+1,0))*E112</f>
        <v>5</v>
      </c>
      <c r="J39" s="45">
        <f>ROUND((VLOOKUP(ES75_Easy_200!E39,'Полный поартикульный список'!A:E,5,0)),2)</f>
        <v>10.99</v>
      </c>
      <c r="K39" s="39" t="s">
        <v>897</v>
      </c>
      <c r="L39" s="21"/>
      <c r="M39" s="26"/>
      <c r="N39" s="21"/>
      <c r="O39" s="26"/>
      <c r="P39" s="21"/>
      <c r="Q39" s="21"/>
      <c r="R39" s="21"/>
      <c r="S39" s="21"/>
      <c r="T39" s="26"/>
      <c r="U39" s="21"/>
      <c r="V39" s="21"/>
      <c r="W39" s="46"/>
      <c r="X39" s="47"/>
      <c r="Y39" s="20"/>
      <c r="Z39" s="46"/>
      <c r="AA39" s="47"/>
      <c r="AB39" s="48"/>
      <c r="AC39" s="20"/>
      <c r="AD39" s="20"/>
      <c r="AE39" s="29"/>
      <c r="AF39" s="21"/>
      <c r="AG39" s="21"/>
      <c r="AH39" s="29"/>
      <c r="AI39" s="29"/>
      <c r="AJ39" s="29"/>
      <c r="AK39" s="29"/>
      <c r="AL39" s="17"/>
      <c r="AM39" s="29"/>
      <c r="AN39" s="29"/>
      <c r="AO39" s="29"/>
      <c r="AP39" s="29"/>
      <c r="AQ39" s="49"/>
    </row>
    <row r="40" spans="1:43" s="50" customFormat="1" ht="33.75" x14ac:dyDescent="0.2">
      <c r="A40" s="39" t="s">
        <v>938</v>
      </c>
      <c r="B40" s="39" t="s">
        <v>457</v>
      </c>
      <c r="C40" s="333" t="str">
        <f>VLOOKUP(E40,'Полный поартикульный список'!A:B,2,0)</f>
        <v>A05</v>
      </c>
      <c r="D40" s="39" t="s">
        <v>439</v>
      </c>
      <c r="E40" s="40">
        <v>25507301120</v>
      </c>
      <c r="F40" s="41">
        <f t="shared" si="0"/>
        <v>15.23</v>
      </c>
      <c r="G40" s="42">
        <f>ROUND((J40*(1-Скидка!E$1)),2)</f>
        <v>17.97</v>
      </c>
      <c r="H40" s="43">
        <f t="shared" si="1"/>
        <v>0</v>
      </c>
      <c r="I40" s="51"/>
      <c r="J40" s="45">
        <f>ROUND((VLOOKUP(ES75_Easy_200!E40,'Полный поартикульный список'!A:E,5,0)),2)</f>
        <v>17.97</v>
      </c>
      <c r="K40" s="39"/>
      <c r="L40" s="21"/>
      <c r="M40" s="26"/>
      <c r="N40" s="21"/>
      <c r="O40" s="26"/>
      <c r="P40" s="21"/>
      <c r="Q40" s="21"/>
      <c r="R40" s="21"/>
      <c r="S40" s="21"/>
      <c r="T40" s="26"/>
      <c r="U40" s="21"/>
      <c r="V40" s="21"/>
      <c r="W40" s="46"/>
      <c r="X40" s="47"/>
      <c r="Y40" s="20"/>
      <c r="Z40" s="46"/>
      <c r="AA40" s="47"/>
      <c r="AB40" s="48"/>
      <c r="AC40" s="20"/>
      <c r="AD40" s="20"/>
      <c r="AE40" s="17"/>
      <c r="AF40" s="21"/>
      <c r="AG40" s="21"/>
      <c r="AH40" s="29"/>
      <c r="AI40" s="29"/>
      <c r="AJ40" s="29"/>
      <c r="AK40" s="29"/>
      <c r="AL40" s="17"/>
      <c r="AM40" s="29"/>
      <c r="AN40" s="29"/>
      <c r="AO40" s="29"/>
      <c r="AP40" s="29"/>
      <c r="AQ40" s="49"/>
    </row>
    <row r="41" spans="1:43" s="50" customFormat="1" ht="22.5" x14ac:dyDescent="0.2">
      <c r="A41" s="39" t="s">
        <v>458</v>
      </c>
      <c r="B41" s="39" t="s">
        <v>421</v>
      </c>
      <c r="C41" s="333" t="str">
        <f>VLOOKUP(E41,'Полный поартикульный список'!A:B,2,0)</f>
        <v>A07</v>
      </c>
      <c r="D41" s="39" t="s">
        <v>382</v>
      </c>
      <c r="E41" s="40">
        <v>25506902120</v>
      </c>
      <c r="F41" s="41">
        <f>ROUND(G41/1.18,2)</f>
        <v>41.31</v>
      </c>
      <c r="G41" s="42">
        <f>ROUND((J41*(1-Скидка!E$1)),2)</f>
        <v>48.75</v>
      </c>
      <c r="H41" s="43">
        <f>F41*I41*1.18</f>
        <v>0</v>
      </c>
      <c r="I41" s="51"/>
      <c r="J41" s="45">
        <f>ROUND((VLOOKUP(ES75_Easy_200!E41,'Полный поартикульный список'!A:E,5,0)),2)</f>
        <v>48.75</v>
      </c>
      <c r="K41" s="39" t="s">
        <v>459</v>
      </c>
      <c r="L41" s="21"/>
      <c r="M41" s="26"/>
      <c r="N41" s="21"/>
      <c r="O41" s="26"/>
      <c r="P41" s="21"/>
      <c r="Q41" s="21"/>
      <c r="R41" s="21"/>
      <c r="S41" s="21"/>
      <c r="T41" s="26"/>
      <c r="U41" s="21"/>
      <c r="V41" s="21"/>
      <c r="W41" s="46"/>
      <c r="X41" s="47"/>
      <c r="Y41" s="20"/>
      <c r="Z41" s="46"/>
      <c r="AA41" s="47"/>
      <c r="AB41" s="48"/>
      <c r="AC41" s="20"/>
      <c r="AD41" s="20"/>
      <c r="AE41" s="29"/>
      <c r="AF41" s="21"/>
      <c r="AG41" s="21"/>
      <c r="AH41" s="29"/>
      <c r="AI41" s="29"/>
      <c r="AJ41" s="29"/>
      <c r="AK41" s="29"/>
      <c r="AL41" s="17"/>
      <c r="AM41" s="29"/>
      <c r="AN41" s="29"/>
      <c r="AO41" s="29"/>
      <c r="AP41" s="29"/>
      <c r="AQ41" s="49"/>
    </row>
    <row r="42" spans="1:43" s="50" customFormat="1" ht="33.75" x14ac:dyDescent="0.2">
      <c r="A42" s="39" t="s">
        <v>939</v>
      </c>
      <c r="B42" s="39" t="s">
        <v>421</v>
      </c>
      <c r="C42" s="333" t="str">
        <f>VLOOKUP(E42,'Полный поартикульный список'!A:B,2,0)</f>
        <v>A07</v>
      </c>
      <c r="D42" s="39" t="s">
        <v>439</v>
      </c>
      <c r="E42" s="40">
        <v>25506901120</v>
      </c>
      <c r="F42" s="41">
        <f>ROUND(G42/1.18,2)</f>
        <v>1.77</v>
      </c>
      <c r="G42" s="42">
        <f>ROUND((J42*(1-Скидка!E$1)),2)</f>
        <v>2.09</v>
      </c>
      <c r="H42" s="43">
        <f>F42*I42*1.18</f>
        <v>0</v>
      </c>
      <c r="I42" s="51"/>
      <c r="J42" s="45">
        <f>ROUND((VLOOKUP(ES75_Easy_200!E42,'Полный поартикульный список'!A:E,5,0)),2)</f>
        <v>2.09</v>
      </c>
      <c r="K42" s="39" t="s">
        <v>460</v>
      </c>
      <c r="L42" s="21"/>
      <c r="M42" s="26"/>
      <c r="N42" s="21"/>
      <c r="O42" s="26"/>
      <c r="P42" s="21"/>
      <c r="Q42" s="21"/>
      <c r="R42" s="21"/>
      <c r="S42" s="21"/>
      <c r="T42" s="26"/>
      <c r="U42" s="21"/>
      <c r="V42" s="21"/>
      <c r="W42" s="46"/>
      <c r="X42" s="47"/>
      <c r="Y42" s="20"/>
      <c r="Z42" s="46"/>
      <c r="AA42" s="47"/>
      <c r="AB42" s="48"/>
      <c r="AC42" s="20"/>
      <c r="AD42" s="20"/>
      <c r="AE42" s="29"/>
      <c r="AF42" s="21"/>
      <c r="AG42" s="21"/>
      <c r="AH42" s="29"/>
      <c r="AI42" s="29"/>
      <c r="AJ42" s="29"/>
      <c r="AK42" s="29"/>
      <c r="AL42" s="17"/>
      <c r="AM42" s="29"/>
      <c r="AN42" s="29"/>
      <c r="AO42" s="29"/>
      <c r="AP42" s="29"/>
      <c r="AQ42" s="49"/>
    </row>
    <row r="43" spans="1:43" s="50" customFormat="1" x14ac:dyDescent="0.2">
      <c r="A43" s="39" t="s">
        <v>461</v>
      </c>
      <c r="B43" s="39"/>
      <c r="C43" s="333" t="str">
        <f>VLOOKUP(E43,'Полный поартикульный список'!A:B,2,0)</f>
        <v>A07</v>
      </c>
      <c r="D43" s="39" t="s">
        <v>382</v>
      </c>
      <c r="E43" s="40">
        <v>25506102120</v>
      </c>
      <c r="F43" s="41">
        <f t="shared" si="0"/>
        <v>127.51</v>
      </c>
      <c r="G43" s="42">
        <f>ROUND((J43*(1-Скидка!E$1)),2)</f>
        <v>150.46</v>
      </c>
      <c r="H43" s="43">
        <f t="shared" si="1"/>
        <v>0</v>
      </c>
      <c r="I43" s="51"/>
      <c r="J43" s="45">
        <f>ROUND((VLOOKUP(ES75_Easy_200!E43,'Полный поартикульный список'!A:E,5,0)),2)</f>
        <v>150.46</v>
      </c>
      <c r="K43" s="39" t="s">
        <v>462</v>
      </c>
      <c r="L43" s="21"/>
      <c r="M43" s="26"/>
      <c r="N43" s="21"/>
      <c r="O43" s="26"/>
      <c r="P43" s="21"/>
      <c r="Q43" s="21"/>
      <c r="R43" s="21"/>
      <c r="S43" s="21"/>
      <c r="T43" s="26"/>
      <c r="U43" s="21"/>
      <c r="V43" s="21"/>
      <c r="W43" s="46"/>
      <c r="X43" s="47"/>
      <c r="Y43" s="20"/>
      <c r="Z43" s="46"/>
      <c r="AA43" s="47"/>
      <c r="AB43" s="48"/>
      <c r="AC43" s="20"/>
      <c r="AD43" s="20"/>
      <c r="AE43" s="29"/>
      <c r="AF43" s="21"/>
      <c r="AG43" s="21"/>
      <c r="AH43" s="29"/>
      <c r="AI43" s="29"/>
      <c r="AJ43" s="29"/>
      <c r="AK43" s="29"/>
      <c r="AL43" s="17"/>
      <c r="AM43" s="29"/>
      <c r="AN43" s="29"/>
      <c r="AO43" s="29"/>
      <c r="AP43" s="29"/>
      <c r="AQ43" s="49"/>
    </row>
    <row r="44" spans="1:43" s="50" customFormat="1" x14ac:dyDescent="0.2">
      <c r="A44" s="39" t="s">
        <v>463</v>
      </c>
      <c r="B44" s="39"/>
      <c r="C44" s="333" t="str">
        <f>VLOOKUP(E44,'Полный поартикульный список'!A:B,2,0)</f>
        <v>A07</v>
      </c>
      <c r="D44" s="39" t="s">
        <v>382</v>
      </c>
      <c r="E44" s="40">
        <v>25506101120</v>
      </c>
      <c r="F44" s="41">
        <f t="shared" si="0"/>
        <v>49.03</v>
      </c>
      <c r="G44" s="42">
        <f>ROUND((J44*(1-Скидка!E$1)),2)</f>
        <v>57.85</v>
      </c>
      <c r="H44" s="43">
        <f t="shared" si="1"/>
        <v>0</v>
      </c>
      <c r="I44" s="52">
        <f>(IF(E$113&lt;=1500,0.5,(IF(E$113&gt;2000,1,0))))*E$112</f>
        <v>0</v>
      </c>
      <c r="J44" s="45">
        <f>ROUND((VLOOKUP(ES75_Easy_200!E44,'Полный поартикульный список'!A:E,5,0)),2)</f>
        <v>57.85</v>
      </c>
      <c r="K44" s="39" t="s">
        <v>464</v>
      </c>
      <c r="L44" s="21"/>
      <c r="M44" s="26"/>
      <c r="N44" s="21"/>
      <c r="O44" s="26"/>
      <c r="P44" s="21"/>
      <c r="Q44" s="21"/>
      <c r="R44" s="21"/>
      <c r="S44" s="21"/>
      <c r="T44" s="26"/>
      <c r="U44" s="21"/>
      <c r="V44" s="21"/>
      <c r="W44" s="46"/>
      <c r="X44" s="47"/>
      <c r="Y44" s="20"/>
      <c r="Z44" s="46"/>
      <c r="AA44" s="47"/>
      <c r="AB44" s="48"/>
      <c r="AC44" s="20"/>
      <c r="AD44" s="20"/>
      <c r="AE44" s="29"/>
      <c r="AF44" s="21"/>
      <c r="AG44" s="21"/>
      <c r="AH44" s="29"/>
      <c r="AI44" s="29"/>
      <c r="AJ44" s="29"/>
      <c r="AK44" s="29"/>
      <c r="AL44" s="17"/>
      <c r="AM44" s="29"/>
      <c r="AN44" s="29"/>
      <c r="AO44" s="29"/>
      <c r="AP44" s="29"/>
      <c r="AQ44" s="49"/>
    </row>
    <row r="45" spans="1:43" s="50" customFormat="1" x14ac:dyDescent="0.2">
      <c r="A45" s="39" t="s">
        <v>465</v>
      </c>
      <c r="B45" s="39"/>
      <c r="C45" s="333" t="str">
        <f>VLOOKUP(E45,'Полный поартикульный список'!A:B,2,0)</f>
        <v>A07</v>
      </c>
      <c r="D45" s="39" t="s">
        <v>382</v>
      </c>
      <c r="E45" s="40">
        <v>25506114120</v>
      </c>
      <c r="F45" s="41">
        <f t="shared" si="0"/>
        <v>90.32</v>
      </c>
      <c r="G45" s="42">
        <f>ROUND((J45*(1-Скидка!E$1)),2)</f>
        <v>106.58</v>
      </c>
      <c r="H45" s="43">
        <f t="shared" si="1"/>
        <v>0</v>
      </c>
      <c r="I45" s="51"/>
      <c r="J45" s="45">
        <f>ROUND((VLOOKUP(ES75_Easy_200!E45,'Полный поартикульный список'!A:E,5,0)),2)</f>
        <v>106.58</v>
      </c>
      <c r="K45" s="39" t="s">
        <v>466</v>
      </c>
      <c r="L45" s="21"/>
      <c r="M45" s="26"/>
      <c r="N45" s="21"/>
      <c r="O45" s="26"/>
      <c r="P45" s="21"/>
      <c r="Q45" s="21"/>
      <c r="R45" s="21"/>
      <c r="S45" s="21"/>
      <c r="T45" s="26"/>
      <c r="U45" s="21"/>
      <c r="V45" s="21"/>
      <c r="W45" s="46"/>
      <c r="X45" s="47"/>
      <c r="Y45" s="20"/>
      <c r="Z45" s="46"/>
      <c r="AA45" s="47"/>
      <c r="AB45" s="48"/>
      <c r="AC45" s="20"/>
      <c r="AD45" s="20"/>
      <c r="AE45" s="29"/>
      <c r="AF45" s="21"/>
      <c r="AG45" s="21"/>
      <c r="AH45" s="29"/>
      <c r="AI45" s="29"/>
      <c r="AJ45" s="29"/>
      <c r="AK45" s="29"/>
      <c r="AL45" s="17"/>
      <c r="AM45" s="29"/>
      <c r="AN45" s="29"/>
      <c r="AO45" s="29"/>
      <c r="AP45" s="29"/>
      <c r="AQ45" s="49"/>
    </row>
    <row r="46" spans="1:43" s="50" customFormat="1" x14ac:dyDescent="0.2">
      <c r="A46" s="39" t="s">
        <v>467</v>
      </c>
      <c r="B46" s="39"/>
      <c r="C46" s="333" t="str">
        <f>VLOOKUP(E46,'Полный поартикульный список'!A:B,2,0)</f>
        <v>A07</v>
      </c>
      <c r="D46" s="39" t="s">
        <v>382</v>
      </c>
      <c r="E46" s="40">
        <v>25506103120</v>
      </c>
      <c r="F46" s="41">
        <f t="shared" si="0"/>
        <v>32.549999999999997</v>
      </c>
      <c r="G46" s="42">
        <f>ROUND((J46*(1-Скидка!E$1)),2)</f>
        <v>38.409999999999997</v>
      </c>
      <c r="H46" s="43">
        <f t="shared" si="1"/>
        <v>38.408999999999992</v>
      </c>
      <c r="I46" s="53">
        <f>(IF(AND(E$113&gt;1500,E$113&lt;=2000),1,0))*E$112</f>
        <v>1</v>
      </c>
      <c r="J46" s="45">
        <f>ROUND((VLOOKUP(ES75_Easy_200!E46,'Полный поартикульный список'!A:E,5,0)),2)</f>
        <v>38.409999999999997</v>
      </c>
      <c r="K46" s="39" t="s">
        <v>468</v>
      </c>
      <c r="L46" s="21"/>
      <c r="M46" s="26"/>
      <c r="N46" s="21"/>
      <c r="O46" s="26"/>
      <c r="P46" s="21"/>
      <c r="Q46" s="21"/>
      <c r="R46" s="21"/>
      <c r="S46" s="21"/>
      <c r="T46" s="26"/>
      <c r="U46" s="21"/>
      <c r="V46" s="21"/>
      <c r="W46" s="46"/>
      <c r="X46" s="47"/>
      <c r="Y46" s="20"/>
      <c r="Z46" s="46"/>
      <c r="AA46" s="47"/>
      <c r="AB46" s="48"/>
      <c r="AC46" s="20"/>
      <c r="AD46" s="20"/>
      <c r="AE46" s="29"/>
      <c r="AF46" s="21"/>
      <c r="AG46" s="21"/>
      <c r="AH46" s="29"/>
      <c r="AI46" s="29"/>
      <c r="AJ46" s="29"/>
      <c r="AK46" s="29"/>
      <c r="AL46" s="17"/>
      <c r="AM46" s="29"/>
      <c r="AN46" s="29"/>
      <c r="AO46" s="29"/>
      <c r="AP46" s="29"/>
      <c r="AQ46" s="49"/>
    </row>
    <row r="47" spans="1:43" s="50" customFormat="1" x14ac:dyDescent="0.2">
      <c r="A47" s="39" t="s">
        <v>469</v>
      </c>
      <c r="B47" s="39"/>
      <c r="C47" s="333" t="str">
        <f>VLOOKUP(E47,'Полный поартикульный список'!A:B,2,0)</f>
        <v>A07</v>
      </c>
      <c r="D47" s="39" t="s">
        <v>382</v>
      </c>
      <c r="E47" s="40">
        <v>25508202120</v>
      </c>
      <c r="F47" s="41">
        <f t="shared" si="0"/>
        <v>171.58</v>
      </c>
      <c r="G47" s="42">
        <f>ROUND((J47*(1-Скидка!E$1)),2)</f>
        <v>202.46</v>
      </c>
      <c r="H47" s="43">
        <v>0</v>
      </c>
      <c r="I47" s="51"/>
      <c r="J47" s="45">
        <f>ROUND((VLOOKUP(ES75_Easy_200!E47,'Полный поартикульный список'!A:E,5,0)),2)</f>
        <v>202.46</v>
      </c>
      <c r="K47" s="39" t="s">
        <v>470</v>
      </c>
      <c r="L47" s="21"/>
      <c r="M47" s="26"/>
      <c r="N47" s="21"/>
      <c r="O47" s="26"/>
      <c r="P47" s="21"/>
      <c r="Q47" s="21"/>
      <c r="R47" s="21"/>
      <c r="S47" s="21"/>
      <c r="T47" s="26"/>
      <c r="U47" s="21"/>
      <c r="V47" s="21"/>
      <c r="W47" s="46"/>
      <c r="X47" s="47"/>
      <c r="Y47" s="20"/>
      <c r="Z47" s="46"/>
      <c r="AA47" s="47"/>
      <c r="AB47" s="48"/>
      <c r="AC47" s="20"/>
      <c r="AD47" s="20"/>
      <c r="AE47" s="29"/>
      <c r="AF47" s="21"/>
      <c r="AG47" s="21"/>
      <c r="AH47" s="29"/>
      <c r="AI47" s="29"/>
      <c r="AJ47" s="29"/>
      <c r="AK47" s="29"/>
      <c r="AL47" s="17"/>
      <c r="AM47" s="29"/>
      <c r="AN47" s="29"/>
      <c r="AO47" s="29"/>
      <c r="AP47" s="29"/>
      <c r="AQ47" s="49"/>
    </row>
    <row r="48" spans="1:43" s="50" customFormat="1" x14ac:dyDescent="0.2">
      <c r="A48" s="39" t="s">
        <v>471</v>
      </c>
      <c r="B48" s="39"/>
      <c r="C48" s="333" t="str">
        <f>VLOOKUP(E48,'Полный поартикульный список'!A:B,2,0)</f>
        <v>A07</v>
      </c>
      <c r="D48" s="39" t="s">
        <v>382</v>
      </c>
      <c r="E48" s="40">
        <v>25508204120</v>
      </c>
      <c r="F48" s="41">
        <f t="shared" si="0"/>
        <v>113.92</v>
      </c>
      <c r="G48" s="42">
        <f>ROUND((J48*(1-Скидка!E$1)),2)</f>
        <v>134.43</v>
      </c>
      <c r="H48" s="43">
        <v>0</v>
      </c>
      <c r="I48" s="51"/>
      <c r="J48" s="45">
        <f>ROUND((VLOOKUP(ES75_Easy_200!E48,'Полный поартикульный список'!A:E,5,0)),2)</f>
        <v>134.43</v>
      </c>
      <c r="K48" s="39" t="s">
        <v>472</v>
      </c>
      <c r="L48" s="21"/>
      <c r="M48" s="26"/>
      <c r="N48" s="21"/>
      <c r="O48" s="26"/>
      <c r="P48" s="21"/>
      <c r="Q48" s="21"/>
      <c r="R48" s="21"/>
      <c r="S48" s="21"/>
      <c r="T48" s="26"/>
      <c r="U48" s="21"/>
      <c r="V48" s="21"/>
      <c r="W48" s="46"/>
      <c r="X48" s="47"/>
      <c r="Y48" s="20"/>
      <c r="Z48" s="46"/>
      <c r="AA48" s="47"/>
      <c r="AB48" s="48"/>
      <c r="AC48" s="20"/>
      <c r="AD48" s="20"/>
      <c r="AE48" s="29"/>
      <c r="AF48" s="21"/>
      <c r="AG48" s="21"/>
      <c r="AH48" s="29"/>
      <c r="AI48" s="29"/>
      <c r="AJ48" s="29"/>
      <c r="AK48" s="29"/>
      <c r="AL48" s="17"/>
      <c r="AM48" s="29"/>
      <c r="AN48" s="29"/>
      <c r="AO48" s="29"/>
      <c r="AP48" s="29"/>
      <c r="AQ48" s="49"/>
    </row>
    <row r="49" spans="1:43" s="59" customFormat="1" x14ac:dyDescent="0.2">
      <c r="A49" s="54" t="s">
        <v>473</v>
      </c>
      <c r="B49" s="39"/>
      <c r="C49" s="333" t="str">
        <f>VLOOKUP(E49,'Полный поартикульный список'!A:B,2,0)</f>
        <v>A07</v>
      </c>
      <c r="D49" s="39" t="s">
        <v>382</v>
      </c>
      <c r="E49" s="55">
        <v>18018801120</v>
      </c>
      <c r="F49" s="41">
        <f t="shared" si="0"/>
        <v>6.71</v>
      </c>
      <c r="G49" s="42">
        <f>ROUND((J49*(1-Скидка!E$1)),2)</f>
        <v>7.92</v>
      </c>
      <c r="H49" s="43">
        <f>F49*I49*1.18</f>
        <v>0</v>
      </c>
      <c r="I49" s="51"/>
      <c r="J49" s="45">
        <f>ROUND((VLOOKUP(ES75_Easy_200!E49,'Полный поартикульный список'!A:E,5,0)),2)</f>
        <v>7.92</v>
      </c>
      <c r="K49" s="56"/>
      <c r="L49" s="21"/>
      <c r="M49" s="26"/>
      <c r="N49" s="21"/>
      <c r="O49" s="26"/>
      <c r="P49" s="21"/>
      <c r="Q49" s="21"/>
      <c r="R49" s="21"/>
      <c r="S49" s="21"/>
      <c r="T49" s="26"/>
      <c r="U49" s="21"/>
      <c r="V49" s="21"/>
      <c r="W49" s="46"/>
      <c r="X49" s="47"/>
      <c r="Y49" s="20"/>
      <c r="Z49" s="46"/>
      <c r="AA49" s="47"/>
      <c r="AB49" s="48"/>
      <c r="AC49" s="48"/>
      <c r="AD49" s="48"/>
      <c r="AE49" s="29"/>
      <c r="AF49" s="21"/>
      <c r="AG49" s="21"/>
      <c r="AH49" s="29"/>
      <c r="AI49" s="29"/>
      <c r="AJ49" s="29"/>
      <c r="AK49" s="29"/>
      <c r="AL49" s="56"/>
      <c r="AM49" s="29"/>
      <c r="AN49" s="29"/>
      <c r="AO49" s="29"/>
      <c r="AP49" s="57"/>
      <c r="AQ49" s="58"/>
    </row>
    <row r="50" spans="1:43" s="59" customFormat="1" x14ac:dyDescent="0.2">
      <c r="A50" s="54" t="s">
        <v>474</v>
      </c>
      <c r="B50" s="39"/>
      <c r="C50" s="333" t="str">
        <f>VLOOKUP(E50,'Полный поартикульный список'!A:B,2,0)</f>
        <v>A07</v>
      </c>
      <c r="D50" s="39" t="s">
        <v>382</v>
      </c>
      <c r="E50" s="55">
        <v>4400070</v>
      </c>
      <c r="F50" s="41">
        <f t="shared" si="0"/>
        <v>19.28</v>
      </c>
      <c r="G50" s="42">
        <f>ROUND((J50*(1-Скидка!E$1)),2)</f>
        <v>22.75</v>
      </c>
      <c r="H50" s="43">
        <f>F50*I50*1.18</f>
        <v>0</v>
      </c>
      <c r="I50" s="51"/>
      <c r="J50" s="45">
        <f>ROUND((VLOOKUP(ES75_Easy_200!E50,'Полный поартикульный список'!A:E,5,0)),2)</f>
        <v>22.75</v>
      </c>
      <c r="K50" s="56"/>
      <c r="L50" s="21"/>
      <c r="M50" s="26"/>
      <c r="N50" s="21"/>
      <c r="O50" s="26"/>
      <c r="P50" s="21"/>
      <c r="Q50" s="21"/>
      <c r="R50" s="21"/>
      <c r="S50" s="21"/>
      <c r="T50" s="26"/>
      <c r="U50" s="21"/>
      <c r="V50" s="21"/>
      <c r="W50" s="46"/>
      <c r="X50" s="47"/>
      <c r="Y50" s="20"/>
      <c r="Z50" s="46"/>
      <c r="AA50" s="47"/>
      <c r="AB50" s="48"/>
      <c r="AC50" s="48"/>
      <c r="AD50" s="48"/>
      <c r="AE50" s="29"/>
      <c r="AF50" s="21"/>
      <c r="AG50" s="21"/>
      <c r="AH50" s="29"/>
      <c r="AI50" s="29"/>
      <c r="AJ50" s="29"/>
      <c r="AK50" s="29"/>
      <c r="AL50" s="56"/>
      <c r="AM50" s="29"/>
      <c r="AN50" s="29"/>
      <c r="AO50" s="29"/>
      <c r="AP50" s="57"/>
      <c r="AQ50" s="58"/>
    </row>
    <row r="51" spans="1:43" s="59" customFormat="1" x14ac:dyDescent="0.2">
      <c r="A51" s="54" t="s">
        <v>475</v>
      </c>
      <c r="B51" s="39"/>
      <c r="C51" s="333" t="str">
        <f>VLOOKUP(E51,'Полный поартикульный список'!A:B,2,0)</f>
        <v>A07</v>
      </c>
      <c r="D51" s="39" t="s">
        <v>382</v>
      </c>
      <c r="E51" s="55">
        <v>4010120</v>
      </c>
      <c r="F51" s="41">
        <f t="shared" si="0"/>
        <v>94.47</v>
      </c>
      <c r="G51" s="42">
        <f>ROUND((J51*(1-Скидка!E$1)),2)</f>
        <v>111.48</v>
      </c>
      <c r="H51" s="43">
        <f>F51*I51*1.18</f>
        <v>0</v>
      </c>
      <c r="I51" s="51"/>
      <c r="J51" s="45">
        <f>ROUND((VLOOKUP(ES75_Easy_200!E51,'Полный поартикульный список'!A:E,5,0)),2)</f>
        <v>111.48</v>
      </c>
      <c r="K51" s="56"/>
      <c r="L51" s="21"/>
      <c r="M51" s="26"/>
      <c r="N51" s="21"/>
      <c r="O51" s="26"/>
      <c r="P51" s="21"/>
      <c r="Q51" s="21"/>
      <c r="R51" s="21"/>
      <c r="S51" s="21"/>
      <c r="T51" s="26"/>
      <c r="U51" s="21"/>
      <c r="V51" s="21"/>
      <c r="W51" s="46"/>
      <c r="X51" s="47"/>
      <c r="Y51" s="20"/>
      <c r="Z51" s="46"/>
      <c r="AA51" s="47"/>
      <c r="AB51" s="48"/>
      <c r="AC51" s="48"/>
      <c r="AD51" s="48"/>
      <c r="AE51" s="29"/>
      <c r="AF51" s="21"/>
      <c r="AG51" s="21"/>
      <c r="AH51" s="29"/>
      <c r="AI51" s="29"/>
      <c r="AJ51" s="29"/>
      <c r="AK51" s="29"/>
      <c r="AL51" s="56"/>
      <c r="AM51" s="29"/>
      <c r="AN51" s="29"/>
      <c r="AO51" s="29"/>
      <c r="AP51" s="57"/>
      <c r="AQ51" s="58"/>
    </row>
    <row r="52" spans="1:43" s="59" customFormat="1" x14ac:dyDescent="0.2">
      <c r="A52" s="54" t="s">
        <v>476</v>
      </c>
      <c r="B52" s="39"/>
      <c r="C52" s="333" t="str">
        <f>VLOOKUP(E52,'Полный поартикульный список'!A:B,2,0)</f>
        <v>A07</v>
      </c>
      <c r="D52" s="39" t="s">
        <v>382</v>
      </c>
      <c r="E52" s="55">
        <v>4010130</v>
      </c>
      <c r="F52" s="41">
        <f t="shared" si="0"/>
        <v>94.47</v>
      </c>
      <c r="G52" s="42">
        <f>ROUND((J52*(1-Скидка!E$1)),2)</f>
        <v>111.48</v>
      </c>
      <c r="H52" s="43">
        <f>F52*I52*1.18</f>
        <v>0</v>
      </c>
      <c r="I52" s="51"/>
      <c r="J52" s="45">
        <f>ROUND((VLOOKUP(ES75_Easy_200!E52,'Полный поартикульный список'!A:E,5,0)),2)</f>
        <v>111.48</v>
      </c>
      <c r="K52" s="56"/>
      <c r="L52" s="21"/>
      <c r="M52" s="26"/>
      <c r="N52" s="21"/>
      <c r="O52" s="26"/>
      <c r="P52" s="21"/>
      <c r="Q52" s="21"/>
      <c r="R52" s="21"/>
      <c r="S52" s="21"/>
      <c r="T52" s="26"/>
      <c r="U52" s="21"/>
      <c r="V52" s="21"/>
      <c r="W52" s="46"/>
      <c r="X52" s="47"/>
      <c r="Y52" s="20"/>
      <c r="Z52" s="46"/>
      <c r="AA52" s="47"/>
      <c r="AB52" s="48"/>
      <c r="AC52" s="48"/>
      <c r="AD52" s="48"/>
      <c r="AE52" s="29"/>
      <c r="AF52" s="21"/>
      <c r="AG52" s="21"/>
      <c r="AH52" s="29"/>
      <c r="AI52" s="29"/>
      <c r="AJ52" s="29"/>
      <c r="AK52" s="29"/>
      <c r="AL52" s="56"/>
      <c r="AM52" s="29"/>
      <c r="AN52" s="29"/>
      <c r="AO52" s="29"/>
      <c r="AP52" s="57"/>
      <c r="AQ52" s="58"/>
    </row>
    <row r="53" spans="1:43" s="50" customFormat="1" ht="21.75" x14ac:dyDescent="0.2">
      <c r="A53" s="39" t="s">
        <v>477</v>
      </c>
      <c r="B53" s="39"/>
      <c r="C53" s="333" t="str">
        <f>VLOOKUP(E53,'Полный поартикульный список'!A:B,2,0)</f>
        <v>A07</v>
      </c>
      <c r="D53" s="39" t="s">
        <v>382</v>
      </c>
      <c r="E53" s="40">
        <v>4010110</v>
      </c>
      <c r="F53" s="41">
        <f t="shared" si="0"/>
        <v>94.47</v>
      </c>
      <c r="G53" s="42">
        <f>ROUND((J53*(1-Скидка!E$1)),2)</f>
        <v>111.48</v>
      </c>
      <c r="H53" s="43">
        <f t="shared" si="1"/>
        <v>0</v>
      </c>
      <c r="I53" s="51"/>
      <c r="J53" s="45">
        <f>ROUND((VLOOKUP(ES75_Easy_200!E53,'Полный поартикульный список'!A:E,5,0)),2)</f>
        <v>111.48</v>
      </c>
      <c r="K53" s="39" t="s">
        <v>478</v>
      </c>
      <c r="L53" s="21"/>
      <c r="M53" s="26"/>
      <c r="N53" s="21"/>
      <c r="O53" s="26"/>
      <c r="P53" s="21"/>
      <c r="Q53" s="21"/>
      <c r="R53" s="21"/>
      <c r="S53" s="21"/>
      <c r="T53" s="26"/>
      <c r="U53" s="21"/>
      <c r="V53" s="21"/>
      <c r="W53" s="46"/>
      <c r="X53" s="47"/>
      <c r="Y53" s="20"/>
      <c r="Z53" s="46"/>
      <c r="AA53" s="47"/>
      <c r="AB53" s="48"/>
      <c r="AC53" s="20"/>
      <c r="AD53" s="20"/>
      <c r="AE53" s="29"/>
      <c r="AF53" s="21"/>
      <c r="AG53" s="21"/>
      <c r="AH53" s="29"/>
      <c r="AI53" s="29"/>
      <c r="AJ53" s="29"/>
      <c r="AK53" s="29"/>
      <c r="AL53" s="17"/>
      <c r="AM53" s="29"/>
      <c r="AN53" s="29"/>
      <c r="AO53" s="29"/>
      <c r="AP53" s="29"/>
      <c r="AQ53" s="49"/>
    </row>
    <row r="54" spans="1:43" s="50" customFormat="1" ht="21.75" x14ac:dyDescent="0.2">
      <c r="A54" s="39" t="s">
        <v>479</v>
      </c>
      <c r="B54" s="39"/>
      <c r="C54" s="333" t="str">
        <f>VLOOKUP(E54,'Полный поартикульный список'!A:B,2,0)</f>
        <v>A07</v>
      </c>
      <c r="D54" s="39" t="s">
        <v>382</v>
      </c>
      <c r="E54" s="40">
        <v>4010100</v>
      </c>
      <c r="F54" s="41">
        <f>ROUND(G54/1.18,2)</f>
        <v>59.62</v>
      </c>
      <c r="G54" s="42">
        <f>ROUND((J54*(1-Скидка!E$1)),2)</f>
        <v>70.349999999999994</v>
      </c>
      <c r="H54" s="43">
        <f>F54*I54*1.18</f>
        <v>70.351599999999991</v>
      </c>
      <c r="I54" s="51">
        <v>1</v>
      </c>
      <c r="J54" s="45">
        <f>ROUND((VLOOKUP(ES75_Easy_200!E54,'Полный поартикульный список'!A:E,5,0)),2)</f>
        <v>70.349999999999994</v>
      </c>
      <c r="K54" s="39" t="s">
        <v>480</v>
      </c>
      <c r="L54" s="21"/>
      <c r="M54" s="26"/>
      <c r="N54" s="21"/>
      <c r="O54" s="26"/>
      <c r="P54" s="21"/>
      <c r="Q54" s="21"/>
      <c r="R54" s="21"/>
      <c r="S54" s="21"/>
      <c r="T54" s="26"/>
      <c r="U54" s="21"/>
      <c r="V54" s="21"/>
      <c r="W54" s="46"/>
      <c r="X54" s="47"/>
      <c r="Y54" s="20"/>
      <c r="Z54" s="46"/>
      <c r="AA54" s="47"/>
      <c r="AB54" s="48"/>
      <c r="AC54" s="20"/>
      <c r="AD54" s="20"/>
      <c r="AE54" s="29"/>
      <c r="AF54" s="21"/>
      <c r="AG54" s="21"/>
      <c r="AH54" s="29"/>
      <c r="AI54" s="29"/>
      <c r="AJ54" s="29"/>
      <c r="AK54" s="29"/>
      <c r="AL54" s="17"/>
      <c r="AM54" s="29"/>
      <c r="AN54" s="29"/>
      <c r="AO54" s="29"/>
      <c r="AP54" s="29"/>
      <c r="AQ54" s="49"/>
    </row>
    <row r="55" spans="1:43" s="50" customFormat="1" ht="21.75" x14ac:dyDescent="0.2">
      <c r="A55" s="39" t="s">
        <v>481</v>
      </c>
      <c r="B55" s="39"/>
      <c r="C55" s="333" t="str">
        <f>VLOOKUP(E55,'Полный поартикульный список'!A:B,2,0)</f>
        <v>A07</v>
      </c>
      <c r="D55" s="39" t="s">
        <v>382</v>
      </c>
      <c r="E55" s="40">
        <v>4000034</v>
      </c>
      <c r="F55" s="41">
        <f t="shared" si="0"/>
        <v>19.079999999999998</v>
      </c>
      <c r="G55" s="42">
        <f>ROUND((J55*(1-Скидка!E$1)),2)</f>
        <v>22.51</v>
      </c>
      <c r="H55" s="43">
        <f t="shared" si="1"/>
        <v>0</v>
      </c>
      <c r="I55" s="51"/>
      <c r="J55" s="45">
        <f>ROUND((VLOOKUP(ES75_Easy_200!E55,'Полный поартикульный список'!A:E,5,0)),2)</f>
        <v>22.51</v>
      </c>
      <c r="K55" s="39" t="s">
        <v>480</v>
      </c>
      <c r="L55" s="21"/>
      <c r="M55" s="26"/>
      <c r="N55" s="21"/>
      <c r="O55" s="26"/>
      <c r="P55" s="21"/>
      <c r="Q55" s="21"/>
      <c r="R55" s="21"/>
      <c r="S55" s="21"/>
      <c r="T55" s="26"/>
      <c r="U55" s="21"/>
      <c r="V55" s="21"/>
      <c r="W55" s="46"/>
      <c r="X55" s="47"/>
      <c r="Y55" s="20"/>
      <c r="Z55" s="46"/>
      <c r="AA55" s="47"/>
      <c r="AB55" s="48"/>
      <c r="AC55" s="20"/>
      <c r="AD55" s="20"/>
      <c r="AE55" s="29"/>
      <c r="AF55" s="21"/>
      <c r="AG55" s="21"/>
      <c r="AH55" s="29"/>
      <c r="AI55" s="29"/>
      <c r="AJ55" s="29"/>
      <c r="AK55" s="29"/>
      <c r="AL55" s="17"/>
      <c r="AM55" s="29"/>
      <c r="AN55" s="29"/>
      <c r="AO55" s="29"/>
      <c r="AP55" s="29"/>
      <c r="AQ55" s="49"/>
    </row>
    <row r="56" spans="1:43" s="50" customFormat="1" ht="22.5" x14ac:dyDescent="0.2">
      <c r="A56" s="39" t="s">
        <v>482</v>
      </c>
      <c r="B56" s="39" t="s">
        <v>421</v>
      </c>
      <c r="C56" s="333" t="str">
        <f>VLOOKUP(E56,'Полный поартикульный список'!A:B,2,0)</f>
        <v>A07</v>
      </c>
      <c r="D56" s="39" t="s">
        <v>389</v>
      </c>
      <c r="E56" s="40">
        <v>4400120</v>
      </c>
      <c r="F56" s="41">
        <f t="shared" si="0"/>
        <v>12.81</v>
      </c>
      <c r="G56" s="42">
        <f>ROUND((J56*(1-Скидка!E$1)),2)</f>
        <v>15.12</v>
      </c>
      <c r="H56" s="43">
        <f t="shared" si="1"/>
        <v>0</v>
      </c>
      <c r="I56" s="51"/>
      <c r="J56" s="45">
        <f>ROUND((VLOOKUP(ES75_Easy_200!E56,'Полный поартикульный список'!A:E,5,0)),2)</f>
        <v>15.12</v>
      </c>
      <c r="K56" s="39" t="s">
        <v>483</v>
      </c>
      <c r="L56" s="21"/>
      <c r="M56" s="26"/>
      <c r="N56" s="21"/>
      <c r="O56" s="26"/>
      <c r="P56" s="21"/>
      <c r="Q56" s="21"/>
      <c r="R56" s="21"/>
      <c r="S56" s="21"/>
      <c r="T56" s="26"/>
      <c r="U56" s="21"/>
      <c r="V56" s="21"/>
      <c r="W56" s="46"/>
      <c r="X56" s="47"/>
      <c r="Y56" s="20"/>
      <c r="Z56" s="46"/>
      <c r="AA56" s="47"/>
      <c r="AB56" s="48"/>
      <c r="AC56" s="20"/>
      <c r="AD56" s="20"/>
      <c r="AE56" s="29"/>
      <c r="AF56" s="21"/>
      <c r="AG56" s="21"/>
      <c r="AH56" s="29"/>
      <c r="AI56" s="29"/>
      <c r="AJ56" s="29"/>
      <c r="AK56" s="29"/>
      <c r="AL56" s="17"/>
      <c r="AM56" s="29"/>
      <c r="AN56" s="29"/>
      <c r="AO56" s="29"/>
      <c r="AP56" s="29"/>
      <c r="AQ56" s="49"/>
    </row>
    <row r="57" spans="1:43" s="50" customFormat="1" ht="22.5" x14ac:dyDescent="0.2">
      <c r="A57" s="39" t="s">
        <v>484</v>
      </c>
      <c r="B57" s="39" t="s">
        <v>421</v>
      </c>
      <c r="C57" s="333" t="str">
        <f>VLOOKUP(E57,'Полный поартикульный список'!A:B,2,0)</f>
        <v>A07</v>
      </c>
      <c r="D57" s="39" t="s">
        <v>389</v>
      </c>
      <c r="E57" s="40">
        <v>4400110</v>
      </c>
      <c r="F57" s="41">
        <f t="shared" si="0"/>
        <v>8.6999999999999993</v>
      </c>
      <c r="G57" s="42">
        <f>ROUND((J57*(1-Скидка!E$1)),2)</f>
        <v>10.27</v>
      </c>
      <c r="H57" s="43">
        <f t="shared" si="1"/>
        <v>0</v>
      </c>
      <c r="I57" s="51"/>
      <c r="J57" s="45">
        <f>ROUND((VLOOKUP(ES75_Easy_200!E57,'Полный поартикульный список'!A:E,5,0)),2)</f>
        <v>10.27</v>
      </c>
      <c r="K57" s="39" t="s">
        <v>485</v>
      </c>
      <c r="L57" s="21"/>
      <c r="M57" s="26"/>
      <c r="N57" s="21"/>
      <c r="O57" s="26"/>
      <c r="P57" s="21"/>
      <c r="Q57" s="21"/>
      <c r="R57" s="21"/>
      <c r="S57" s="21"/>
      <c r="T57" s="26"/>
      <c r="U57" s="21"/>
      <c r="V57" s="21"/>
      <c r="W57" s="46"/>
      <c r="X57" s="47"/>
      <c r="Y57" s="20"/>
      <c r="Z57" s="46"/>
      <c r="AA57" s="47"/>
      <c r="AB57" s="48"/>
      <c r="AC57" s="20"/>
      <c r="AD57" s="20"/>
      <c r="AE57" s="29"/>
      <c r="AF57" s="21"/>
      <c r="AG57" s="21"/>
      <c r="AH57" s="29"/>
      <c r="AI57" s="29"/>
      <c r="AJ57" s="29"/>
      <c r="AK57" s="29"/>
      <c r="AL57" s="17"/>
      <c r="AM57" s="29"/>
      <c r="AN57" s="29"/>
      <c r="AO57" s="29"/>
      <c r="AP57" s="29"/>
      <c r="AQ57" s="49"/>
    </row>
    <row r="58" spans="1:43" s="50" customFormat="1" x14ac:dyDescent="0.2">
      <c r="A58" s="39" t="s">
        <v>486</v>
      </c>
      <c r="B58" s="39"/>
      <c r="C58" s="333" t="str">
        <f>VLOOKUP(E58,'Полный поартикульный список'!A:B,2,0)</f>
        <v>A08</v>
      </c>
      <c r="D58" s="39" t="s">
        <v>382</v>
      </c>
      <c r="E58" s="40">
        <v>86210500</v>
      </c>
      <c r="F58" s="41">
        <f t="shared" si="0"/>
        <v>31.31</v>
      </c>
      <c r="G58" s="42">
        <f>ROUND((J58*(1-Скидка!E$1)),2)</f>
        <v>36.950000000000003</v>
      </c>
      <c r="H58" s="43">
        <f t="shared" si="1"/>
        <v>36.945799999999998</v>
      </c>
      <c r="I58" s="51">
        <v>1</v>
      </c>
      <c r="J58" s="45">
        <f>ROUND((VLOOKUP(ES75_Easy_200!E58,'Полный поартикульный список'!A:E,5,0)),2)</f>
        <v>36.950000000000003</v>
      </c>
      <c r="K58" s="39" t="s">
        <v>487</v>
      </c>
      <c r="L58" s="21"/>
      <c r="M58" s="26"/>
      <c r="N58" s="21"/>
      <c r="O58" s="26"/>
      <c r="P58" s="21"/>
      <c r="Q58" s="21"/>
      <c r="R58" s="21"/>
      <c r="S58" s="21"/>
      <c r="T58" s="26"/>
      <c r="U58" s="21"/>
      <c r="V58" s="21"/>
      <c r="W58" s="46"/>
      <c r="X58" s="47"/>
      <c r="Y58" s="20"/>
      <c r="Z58" s="46"/>
      <c r="AA58" s="47"/>
      <c r="AB58" s="48"/>
      <c r="AC58" s="20"/>
      <c r="AD58" s="20"/>
      <c r="AE58" s="29"/>
      <c r="AF58" s="21"/>
      <c r="AG58" s="21"/>
      <c r="AH58" s="29"/>
      <c r="AI58" s="29"/>
      <c r="AJ58" s="29"/>
      <c r="AK58" s="29"/>
      <c r="AL58" s="17"/>
      <c r="AM58" s="29"/>
      <c r="AN58" s="29"/>
      <c r="AO58" s="29"/>
      <c r="AP58" s="29"/>
      <c r="AQ58" s="49"/>
    </row>
    <row r="59" spans="1:43" s="50" customFormat="1" ht="22.5" x14ac:dyDescent="0.2">
      <c r="A59" s="39" t="s">
        <v>488</v>
      </c>
      <c r="B59" s="39"/>
      <c r="C59" s="333" t="str">
        <f>VLOOKUP(E59,'Полный поартикульный список'!A:B,2,0)</f>
        <v>A08</v>
      </c>
      <c r="D59" s="39" t="s">
        <v>382</v>
      </c>
      <c r="E59" s="40">
        <v>86711401</v>
      </c>
      <c r="F59" s="41">
        <f>ROUND(G59/1.18,2)</f>
        <v>170.57</v>
      </c>
      <c r="G59" s="42">
        <f>ROUND((J59*(1-Скидка!E$1)),2)</f>
        <v>201.27</v>
      </c>
      <c r="H59" s="43">
        <f>F59*I59*1.18</f>
        <v>0</v>
      </c>
      <c r="I59" s="51"/>
      <c r="J59" s="45">
        <f>ROUND((VLOOKUP(ES75_Easy_200!E59,'Полный поартикульный список'!A:E,5,0)),2)</f>
        <v>201.27</v>
      </c>
      <c r="K59" s="39" t="s">
        <v>489</v>
      </c>
      <c r="L59" s="21"/>
      <c r="M59" s="26"/>
      <c r="N59" s="21"/>
      <c r="O59" s="26"/>
      <c r="P59" s="21"/>
      <c r="Q59" s="21"/>
      <c r="R59" s="21"/>
      <c r="S59" s="21"/>
      <c r="T59" s="26"/>
      <c r="U59" s="21"/>
      <c r="V59" s="21"/>
      <c r="W59" s="46"/>
      <c r="X59" s="47"/>
      <c r="Y59" s="20"/>
      <c r="Z59" s="46"/>
      <c r="AA59" s="47"/>
      <c r="AB59" s="48"/>
      <c r="AC59" s="20"/>
      <c r="AD59" s="20"/>
      <c r="AE59" s="29"/>
      <c r="AF59" s="21"/>
      <c r="AG59" s="21"/>
      <c r="AH59" s="29"/>
      <c r="AI59" s="29"/>
      <c r="AJ59" s="29"/>
      <c r="AK59" s="29"/>
      <c r="AL59" s="17"/>
      <c r="AM59" s="29"/>
      <c r="AN59" s="29"/>
      <c r="AO59" s="29"/>
      <c r="AP59" s="29"/>
      <c r="AQ59" s="49"/>
    </row>
    <row r="60" spans="1:43" s="50" customFormat="1" x14ac:dyDescent="0.2">
      <c r="A60" s="39" t="s">
        <v>490</v>
      </c>
      <c r="B60" s="39"/>
      <c r="C60" s="333" t="str">
        <f>VLOOKUP(E60,'Полный поартикульный список'!A:B,2,0)</f>
        <v>A08</v>
      </c>
      <c r="D60" s="39" t="s">
        <v>382</v>
      </c>
      <c r="E60" s="40">
        <v>86111000</v>
      </c>
      <c r="F60" s="41">
        <f t="shared" si="0"/>
        <v>54.39</v>
      </c>
      <c r="G60" s="42">
        <f>ROUND((J60*(1-Скидка!E$1)),2)</f>
        <v>64.180000000000007</v>
      </c>
      <c r="H60" s="43">
        <f t="shared" si="1"/>
        <v>128.3604</v>
      </c>
      <c r="I60" s="51">
        <v>2</v>
      </c>
      <c r="J60" s="45">
        <f>ROUND((VLOOKUP(ES75_Easy_200!E60,'Полный поартикульный список'!A:E,5,0)),2)</f>
        <v>64.180000000000007</v>
      </c>
      <c r="K60" s="39" t="s">
        <v>491</v>
      </c>
      <c r="L60" s="21"/>
      <c r="M60" s="26"/>
      <c r="N60" s="21"/>
      <c r="O60" s="26"/>
      <c r="P60" s="21"/>
      <c r="Q60" s="21"/>
      <c r="R60" s="21"/>
      <c r="S60" s="21"/>
      <c r="T60" s="26"/>
      <c r="U60" s="21"/>
      <c r="V60" s="21"/>
      <c r="W60" s="46"/>
      <c r="X60" s="47"/>
      <c r="Y60" s="20"/>
      <c r="Z60" s="46"/>
      <c r="AA60" s="47"/>
      <c r="AB60" s="48"/>
      <c r="AC60" s="20"/>
      <c r="AD60" s="20"/>
      <c r="AE60" s="29"/>
      <c r="AF60" s="21"/>
      <c r="AG60" s="21"/>
      <c r="AH60" s="29"/>
      <c r="AI60" s="29"/>
      <c r="AJ60" s="29"/>
      <c r="AK60" s="29"/>
      <c r="AL60" s="17"/>
      <c r="AM60" s="29"/>
      <c r="AN60" s="29"/>
      <c r="AO60" s="29"/>
      <c r="AP60" s="29"/>
      <c r="AQ60" s="49"/>
    </row>
    <row r="61" spans="1:43" s="50" customFormat="1" ht="22.5" x14ac:dyDescent="0.2">
      <c r="A61" s="39" t="s">
        <v>492</v>
      </c>
      <c r="B61" s="39"/>
      <c r="C61" s="333" t="str">
        <f>VLOOKUP(E61,'Полный поартикульный список'!A:B,2,0)</f>
        <v>A08</v>
      </c>
      <c r="D61" s="39" t="s">
        <v>382</v>
      </c>
      <c r="E61" s="40">
        <v>86112000</v>
      </c>
      <c r="F61" s="41">
        <f t="shared" si="0"/>
        <v>67.22</v>
      </c>
      <c r="G61" s="42">
        <f>ROUND((J61*(1-Скидка!E$1)),2)</f>
        <v>79.319999999999993</v>
      </c>
      <c r="H61" s="43">
        <f t="shared" si="1"/>
        <v>0</v>
      </c>
      <c r="I61" s="51"/>
      <c r="J61" s="45">
        <f>ROUND((VLOOKUP(ES75_Easy_200!E61,'Полный поартикульный список'!A:E,5,0)),2)</f>
        <v>79.319999999999993</v>
      </c>
      <c r="K61" s="39" t="s">
        <v>493</v>
      </c>
      <c r="L61" s="21"/>
      <c r="M61" s="26"/>
      <c r="N61" s="21"/>
      <c r="O61" s="26"/>
      <c r="P61" s="21"/>
      <c r="Q61" s="21"/>
      <c r="R61" s="21"/>
      <c r="S61" s="21"/>
      <c r="T61" s="26"/>
      <c r="U61" s="21"/>
      <c r="V61" s="21"/>
      <c r="W61" s="46"/>
      <c r="X61" s="47"/>
      <c r="Y61" s="20"/>
      <c r="Z61" s="46"/>
      <c r="AA61" s="47"/>
      <c r="AB61" s="48"/>
      <c r="AC61" s="20"/>
      <c r="AD61" s="20"/>
      <c r="AE61" s="29"/>
      <c r="AF61" s="21"/>
      <c r="AG61" s="21"/>
      <c r="AH61" s="29"/>
      <c r="AI61" s="29"/>
      <c r="AJ61" s="29"/>
      <c r="AK61" s="29"/>
      <c r="AL61" s="17"/>
      <c r="AM61" s="29"/>
      <c r="AN61" s="29"/>
      <c r="AO61" s="29"/>
      <c r="AP61" s="29"/>
      <c r="AQ61" s="49"/>
    </row>
    <row r="62" spans="1:43" s="50" customFormat="1" x14ac:dyDescent="0.2">
      <c r="A62" s="39" t="s">
        <v>494</v>
      </c>
      <c r="B62" s="39"/>
      <c r="C62" s="333" t="str">
        <f>VLOOKUP(E62,'Полный поартикульный список'!A:B,2,0)</f>
        <v>A08</v>
      </c>
      <c r="D62" s="39" t="s">
        <v>382</v>
      </c>
      <c r="E62" s="40">
        <v>86101000</v>
      </c>
      <c r="F62" s="41">
        <f t="shared" si="0"/>
        <v>54.39</v>
      </c>
      <c r="G62" s="42">
        <f>ROUND((J62*(1-Скидка!E$1)),2)</f>
        <v>64.180000000000007</v>
      </c>
      <c r="H62" s="43">
        <f t="shared" si="1"/>
        <v>0</v>
      </c>
      <c r="I62" s="51"/>
      <c r="J62" s="45">
        <f>ROUND((VLOOKUP(ES75_Easy_200!E62,'Полный поартикульный список'!A:E,5,0)),2)</f>
        <v>64.180000000000007</v>
      </c>
      <c r="K62" s="39" t="s">
        <v>495</v>
      </c>
      <c r="L62" s="21"/>
      <c r="M62" s="26"/>
      <c r="N62" s="21"/>
      <c r="O62" s="26"/>
      <c r="P62" s="21"/>
      <c r="Q62" s="21"/>
      <c r="R62" s="21"/>
      <c r="S62" s="21"/>
      <c r="T62" s="26"/>
      <c r="U62" s="21"/>
      <c r="V62" s="21"/>
      <c r="W62" s="46"/>
      <c r="X62" s="47"/>
      <c r="Y62" s="20"/>
      <c r="Z62" s="46"/>
      <c r="AA62" s="47"/>
      <c r="AB62" s="48"/>
      <c r="AC62" s="20"/>
      <c r="AD62" s="20"/>
      <c r="AE62" s="29"/>
      <c r="AF62" s="21"/>
      <c r="AG62" s="21"/>
      <c r="AH62" s="29"/>
      <c r="AI62" s="29"/>
      <c r="AJ62" s="29"/>
      <c r="AK62" s="29"/>
      <c r="AL62" s="17"/>
      <c r="AM62" s="29"/>
      <c r="AN62" s="29"/>
      <c r="AO62" s="29"/>
      <c r="AP62" s="29"/>
      <c r="AQ62" s="49"/>
    </row>
    <row r="63" spans="1:43" s="50" customFormat="1" ht="22.5" x14ac:dyDescent="0.2">
      <c r="A63" s="39" t="s">
        <v>496</v>
      </c>
      <c r="B63" s="39"/>
      <c r="C63" s="333" t="str">
        <f>VLOOKUP(E63,'Полный поартикульный список'!A:B,2,0)</f>
        <v>A08</v>
      </c>
      <c r="D63" s="39" t="s">
        <v>382</v>
      </c>
      <c r="E63" s="40">
        <v>86102000</v>
      </c>
      <c r="F63" s="41">
        <f t="shared" si="0"/>
        <v>54.39</v>
      </c>
      <c r="G63" s="42">
        <f>ROUND((J63*(1-Скидка!E$1)),2)</f>
        <v>64.180000000000007</v>
      </c>
      <c r="H63" s="43">
        <f t="shared" si="1"/>
        <v>0</v>
      </c>
      <c r="I63" s="51"/>
      <c r="J63" s="45">
        <f>ROUND((VLOOKUP(ES75_Easy_200!E63,'Полный поартикульный список'!A:E,5,0)),2)</f>
        <v>64.180000000000007</v>
      </c>
      <c r="K63" s="39" t="s">
        <v>497</v>
      </c>
      <c r="L63" s="21"/>
      <c r="M63" s="26"/>
      <c r="N63" s="21"/>
      <c r="O63" s="26"/>
      <c r="P63" s="21"/>
      <c r="Q63" s="21"/>
      <c r="R63" s="21"/>
      <c r="S63" s="21"/>
      <c r="T63" s="26"/>
      <c r="U63" s="21"/>
      <c r="V63" s="21"/>
      <c r="W63" s="46"/>
      <c r="X63" s="47"/>
      <c r="Y63" s="20"/>
      <c r="Z63" s="46"/>
      <c r="AA63" s="47"/>
      <c r="AB63" s="48"/>
      <c r="AC63" s="20"/>
      <c r="AD63" s="20"/>
      <c r="AE63" s="29"/>
      <c r="AF63" s="21"/>
      <c r="AG63" s="21"/>
      <c r="AH63" s="29"/>
      <c r="AI63" s="29"/>
      <c r="AJ63" s="29"/>
      <c r="AK63" s="29"/>
      <c r="AL63" s="17"/>
      <c r="AM63" s="29"/>
      <c r="AN63" s="29"/>
      <c r="AO63" s="29"/>
      <c r="AP63" s="29"/>
      <c r="AQ63" s="49"/>
    </row>
    <row r="64" spans="1:43" s="50" customFormat="1" x14ac:dyDescent="0.2">
      <c r="A64" s="39" t="s">
        <v>498</v>
      </c>
      <c r="B64" s="39"/>
      <c r="C64" s="333" t="str">
        <f>VLOOKUP(E64,'Полный поартикульный список'!A:B,2,0)</f>
        <v>A08</v>
      </c>
      <c r="D64" s="39" t="s">
        <v>382</v>
      </c>
      <c r="E64" s="40">
        <v>86103000</v>
      </c>
      <c r="F64" s="41">
        <f t="shared" si="0"/>
        <v>54.39</v>
      </c>
      <c r="G64" s="42">
        <f>ROUND((J64*(1-Скидка!E$1)),2)</f>
        <v>64.180000000000007</v>
      </c>
      <c r="H64" s="43">
        <f t="shared" si="1"/>
        <v>0</v>
      </c>
      <c r="I64" s="51"/>
      <c r="J64" s="45">
        <f>ROUND((VLOOKUP(ES75_Easy_200!E64,'Полный поартикульный список'!A:E,5,0)),2)</f>
        <v>64.180000000000007</v>
      </c>
      <c r="K64" s="39" t="s">
        <v>499</v>
      </c>
      <c r="L64" s="21"/>
      <c r="M64" s="26"/>
      <c r="N64" s="21"/>
      <c r="O64" s="26"/>
      <c r="P64" s="21"/>
      <c r="Q64" s="21"/>
      <c r="R64" s="21"/>
      <c r="S64" s="21"/>
      <c r="T64" s="26"/>
      <c r="U64" s="21"/>
      <c r="V64" s="21"/>
      <c r="W64" s="46"/>
      <c r="X64" s="47"/>
      <c r="Y64" s="20"/>
      <c r="Z64" s="46"/>
      <c r="AA64" s="47"/>
      <c r="AB64" s="48"/>
      <c r="AC64" s="20"/>
      <c r="AD64" s="20"/>
      <c r="AE64" s="29"/>
      <c r="AF64" s="21"/>
      <c r="AG64" s="21"/>
      <c r="AH64" s="29"/>
      <c r="AI64" s="29"/>
      <c r="AJ64" s="29"/>
      <c r="AK64" s="29"/>
      <c r="AL64" s="17"/>
      <c r="AM64" s="29"/>
      <c r="AN64" s="29"/>
      <c r="AO64" s="29"/>
      <c r="AP64" s="29"/>
      <c r="AQ64" s="49"/>
    </row>
    <row r="65" spans="1:43" s="50" customFormat="1" ht="22.5" x14ac:dyDescent="0.2">
      <c r="A65" s="39" t="s">
        <v>500</v>
      </c>
      <c r="B65" s="39"/>
      <c r="C65" s="333" t="str">
        <f>VLOOKUP(E65,'Полный поартикульный список'!A:B,2,0)</f>
        <v>A08</v>
      </c>
      <c r="D65" s="39" t="s">
        <v>382</v>
      </c>
      <c r="E65" s="40">
        <v>86011000</v>
      </c>
      <c r="F65" s="41">
        <f t="shared" si="0"/>
        <v>52.49</v>
      </c>
      <c r="G65" s="42">
        <f>ROUND((J65*(1-Скидка!E$1)),2)</f>
        <v>61.94</v>
      </c>
      <c r="H65" s="43">
        <f t="shared" si="1"/>
        <v>0</v>
      </c>
      <c r="I65" s="51"/>
      <c r="J65" s="45">
        <f>ROUND((VLOOKUP(ES75_Easy_200!E65,'Полный поартикульный список'!A:E,5,0)),2)</f>
        <v>61.94</v>
      </c>
      <c r="K65" s="39" t="s">
        <v>501</v>
      </c>
      <c r="L65" s="21"/>
      <c r="M65" s="26"/>
      <c r="N65" s="21"/>
      <c r="O65" s="26"/>
      <c r="P65" s="21"/>
      <c r="Q65" s="21"/>
      <c r="R65" s="21"/>
      <c r="S65" s="21"/>
      <c r="T65" s="26"/>
      <c r="U65" s="21"/>
      <c r="V65" s="21"/>
      <c r="W65" s="46"/>
      <c r="X65" s="47"/>
      <c r="Y65" s="20"/>
      <c r="Z65" s="46"/>
      <c r="AA65" s="47"/>
      <c r="AB65" s="48"/>
      <c r="AC65" s="20"/>
      <c r="AD65" s="20"/>
      <c r="AE65" s="29"/>
      <c r="AF65" s="21"/>
      <c r="AG65" s="21"/>
      <c r="AH65" s="29"/>
      <c r="AI65" s="29"/>
      <c r="AJ65" s="29"/>
      <c r="AK65" s="29"/>
      <c r="AL65" s="17"/>
      <c r="AM65" s="29"/>
      <c r="AN65" s="29"/>
      <c r="AO65" s="29"/>
      <c r="AP65" s="29"/>
      <c r="AQ65" s="49"/>
    </row>
    <row r="66" spans="1:43" s="50" customFormat="1" ht="22.5" x14ac:dyDescent="0.2">
      <c r="A66" s="39" t="s">
        <v>502</v>
      </c>
      <c r="B66" s="39"/>
      <c r="C66" s="333" t="str">
        <f>VLOOKUP(E66,'Полный поартикульный список'!A:B,2,0)</f>
        <v>A08</v>
      </c>
      <c r="D66" s="39" t="s">
        <v>382</v>
      </c>
      <c r="E66" s="40">
        <v>86001000</v>
      </c>
      <c r="F66" s="41">
        <f t="shared" si="0"/>
        <v>35.5</v>
      </c>
      <c r="G66" s="42">
        <f>ROUND((J66*(1-Скидка!E$1)),2)</f>
        <v>41.89</v>
      </c>
      <c r="H66" s="43">
        <f t="shared" si="1"/>
        <v>0</v>
      </c>
      <c r="I66" s="51"/>
      <c r="J66" s="45">
        <f>ROUND((VLOOKUP(ES75_Easy_200!E66,'Полный поартикульный список'!A:E,5,0)),2)</f>
        <v>41.89</v>
      </c>
      <c r="K66" s="39" t="s">
        <v>503</v>
      </c>
      <c r="L66" s="21"/>
      <c r="M66" s="26"/>
      <c r="N66" s="21"/>
      <c r="O66" s="26"/>
      <c r="P66" s="21"/>
      <c r="Q66" s="21"/>
      <c r="R66" s="21"/>
      <c r="S66" s="21"/>
      <c r="T66" s="26"/>
      <c r="U66" s="21"/>
      <c r="V66" s="21"/>
      <c r="W66" s="46"/>
      <c r="X66" s="47"/>
      <c r="Y66" s="20"/>
      <c r="Z66" s="46"/>
      <c r="AA66" s="47"/>
      <c r="AB66" s="48"/>
      <c r="AC66" s="20"/>
      <c r="AD66" s="20"/>
      <c r="AE66" s="29"/>
      <c r="AF66" s="21"/>
      <c r="AG66" s="21"/>
      <c r="AH66" s="29"/>
      <c r="AI66" s="29"/>
      <c r="AJ66" s="29"/>
      <c r="AK66" s="29"/>
      <c r="AL66" s="17"/>
      <c r="AM66" s="29"/>
      <c r="AN66" s="29"/>
      <c r="AO66" s="29"/>
      <c r="AP66" s="29"/>
      <c r="AQ66" s="49"/>
    </row>
    <row r="67" spans="1:43" s="50" customFormat="1" ht="22.5" x14ac:dyDescent="0.2">
      <c r="A67" s="39" t="s">
        <v>504</v>
      </c>
      <c r="B67" s="39"/>
      <c r="C67" s="333" t="str">
        <f>VLOOKUP(E67,'Полный поартикульный список'!A:B,2,0)</f>
        <v>A08</v>
      </c>
      <c r="D67" s="39" t="s">
        <v>382</v>
      </c>
      <c r="E67" s="40">
        <v>86002000</v>
      </c>
      <c r="F67" s="41">
        <f t="shared" si="0"/>
        <v>35.5</v>
      </c>
      <c r="G67" s="42">
        <f>ROUND((J67*(1-Скидка!E$1)),2)</f>
        <v>41.89</v>
      </c>
      <c r="H67" s="43">
        <f t="shared" si="1"/>
        <v>0</v>
      </c>
      <c r="I67" s="51"/>
      <c r="J67" s="45">
        <f>ROUND((VLOOKUP(ES75_Easy_200!E67,'Полный поартикульный список'!A:E,5,0)),2)</f>
        <v>41.89</v>
      </c>
      <c r="K67" s="39" t="s">
        <v>505</v>
      </c>
      <c r="L67" s="21"/>
      <c r="M67" s="26"/>
      <c r="N67" s="21"/>
      <c r="O67" s="26"/>
      <c r="P67" s="21"/>
      <c r="Q67" s="21"/>
      <c r="R67" s="21"/>
      <c r="S67" s="21"/>
      <c r="T67" s="26"/>
      <c r="U67" s="21"/>
      <c r="V67" s="21"/>
      <c r="W67" s="46"/>
      <c r="X67" s="47"/>
      <c r="Y67" s="20"/>
      <c r="Z67" s="46"/>
      <c r="AA67" s="47"/>
      <c r="AB67" s="48"/>
      <c r="AC67" s="20"/>
      <c r="AD67" s="20"/>
      <c r="AE67" s="29"/>
      <c r="AF67" s="21"/>
      <c r="AG67" s="21"/>
      <c r="AH67" s="29"/>
      <c r="AI67" s="29"/>
      <c r="AJ67" s="29"/>
      <c r="AK67" s="29"/>
      <c r="AL67" s="17"/>
      <c r="AM67" s="29"/>
      <c r="AN67" s="29"/>
      <c r="AO67" s="29"/>
      <c r="AP67" s="29"/>
      <c r="AQ67" s="49"/>
    </row>
    <row r="68" spans="1:43" s="50" customFormat="1" x14ac:dyDescent="0.2">
      <c r="A68" s="39" t="s">
        <v>506</v>
      </c>
      <c r="B68" s="39"/>
      <c r="C68" s="333" t="str">
        <f>VLOOKUP(E68,'Полный поартикульный список'!A:B,2,0)</f>
        <v>A08</v>
      </c>
      <c r="D68" s="39" t="s">
        <v>382</v>
      </c>
      <c r="E68" s="40">
        <v>5157633332</v>
      </c>
      <c r="F68" s="41">
        <f t="shared" si="0"/>
        <v>13.71</v>
      </c>
      <c r="G68" s="42">
        <f>ROUND((J68*(1-Скидка!E$1)),2)</f>
        <v>16.18</v>
      </c>
      <c r="H68" s="43">
        <f t="shared" si="1"/>
        <v>0</v>
      </c>
      <c r="I68" s="51"/>
      <c r="J68" s="45">
        <f>ROUND((VLOOKUP(ES75_Easy_200!E68,'Полный поартикульный список'!A:E,5,0)),2)</f>
        <v>16.18</v>
      </c>
      <c r="K68" s="39"/>
      <c r="L68" s="21"/>
      <c r="M68" s="26"/>
      <c r="N68" s="21"/>
      <c r="O68" s="26"/>
      <c r="P68" s="21"/>
      <c r="Q68" s="21"/>
      <c r="R68" s="21"/>
      <c r="S68" s="21"/>
      <c r="T68" s="26"/>
      <c r="U68" s="21"/>
      <c r="V68" s="21"/>
      <c r="W68" s="46"/>
      <c r="X68" s="47"/>
      <c r="Y68" s="20"/>
      <c r="Z68" s="46"/>
      <c r="AA68" s="47"/>
      <c r="AB68" s="48"/>
      <c r="AC68" s="20"/>
      <c r="AD68" s="20"/>
      <c r="AE68" s="29"/>
      <c r="AF68" s="21"/>
      <c r="AG68" s="21"/>
      <c r="AH68" s="29"/>
      <c r="AI68" s="29"/>
      <c r="AJ68" s="29"/>
      <c r="AK68" s="29"/>
      <c r="AL68" s="17"/>
      <c r="AM68" s="29"/>
      <c r="AN68" s="29"/>
      <c r="AO68" s="29"/>
      <c r="AP68" s="29"/>
      <c r="AQ68" s="49"/>
    </row>
    <row r="69" spans="1:43" s="50" customFormat="1" x14ac:dyDescent="0.2">
      <c r="A69" s="39" t="s">
        <v>507</v>
      </c>
      <c r="B69" s="39"/>
      <c r="C69" s="333" t="str">
        <f>VLOOKUP(E69,'Полный поартикульный список'!A:B,2,0)</f>
        <v>A08</v>
      </c>
      <c r="D69" s="39" t="s">
        <v>382</v>
      </c>
      <c r="E69" s="40">
        <v>5157833332</v>
      </c>
      <c r="F69" s="41">
        <f t="shared" si="0"/>
        <v>15.49</v>
      </c>
      <c r="G69" s="42">
        <f>ROUND((J69*(1-Скидка!E$1)),2)</f>
        <v>18.28</v>
      </c>
      <c r="H69" s="43">
        <f t="shared" si="1"/>
        <v>0</v>
      </c>
      <c r="I69" s="51"/>
      <c r="J69" s="45">
        <f>ROUND((VLOOKUP(ES75_Easy_200!E69,'Полный поартикульный список'!A:E,5,0)),2)</f>
        <v>18.28</v>
      </c>
      <c r="K69" s="39"/>
      <c r="L69" s="21"/>
      <c r="M69" s="26"/>
      <c r="N69" s="21"/>
      <c r="O69" s="26"/>
      <c r="P69" s="21"/>
      <c r="Q69" s="21"/>
      <c r="R69" s="21"/>
      <c r="S69" s="21"/>
      <c r="T69" s="26"/>
      <c r="U69" s="21"/>
      <c r="V69" s="21"/>
      <c r="W69" s="46"/>
      <c r="X69" s="47"/>
      <c r="Y69" s="20"/>
      <c r="Z69" s="46"/>
      <c r="AA69" s="47"/>
      <c r="AB69" s="48"/>
      <c r="AC69" s="20"/>
      <c r="AD69" s="20"/>
      <c r="AE69" s="29"/>
      <c r="AF69" s="21"/>
      <c r="AG69" s="21"/>
      <c r="AH69" s="29"/>
      <c r="AI69" s="29"/>
      <c r="AJ69" s="29"/>
      <c r="AK69" s="29"/>
      <c r="AL69" s="17"/>
      <c r="AM69" s="29"/>
      <c r="AN69" s="29"/>
      <c r="AO69" s="29"/>
      <c r="AP69" s="29"/>
      <c r="AQ69" s="49"/>
    </row>
    <row r="70" spans="1:43" s="50" customFormat="1" x14ac:dyDescent="0.2">
      <c r="A70" s="39" t="s">
        <v>508</v>
      </c>
      <c r="B70" s="39"/>
      <c r="C70" s="333" t="str">
        <f>VLOOKUP(E70,'Полный поартикульный список'!A:B,2,0)</f>
        <v>A08</v>
      </c>
      <c r="D70" s="39" t="s">
        <v>382</v>
      </c>
      <c r="E70" s="40">
        <v>5157233332</v>
      </c>
      <c r="F70" s="41">
        <f t="shared" si="0"/>
        <v>13.71</v>
      </c>
      <c r="G70" s="42">
        <f>ROUND((J70*(1-Скидка!E$1)),2)</f>
        <v>16.18</v>
      </c>
      <c r="H70" s="43">
        <f t="shared" si="1"/>
        <v>0</v>
      </c>
      <c r="I70" s="51"/>
      <c r="J70" s="45">
        <f>ROUND((VLOOKUP(ES75_Easy_200!E70,'Полный поартикульный список'!A:E,5,0)),2)</f>
        <v>16.18</v>
      </c>
      <c r="K70" s="39"/>
      <c r="L70" s="21"/>
      <c r="M70" s="26"/>
      <c r="N70" s="21"/>
      <c r="O70" s="26"/>
      <c r="P70" s="21"/>
      <c r="Q70" s="21"/>
      <c r="R70" s="21"/>
      <c r="S70" s="21"/>
      <c r="T70" s="26"/>
      <c r="U70" s="21"/>
      <c r="V70" s="21"/>
      <c r="W70" s="46"/>
      <c r="X70" s="47"/>
      <c r="Y70" s="20"/>
      <c r="Z70" s="46"/>
      <c r="AA70" s="47"/>
      <c r="AB70" s="48"/>
      <c r="AC70" s="20"/>
      <c r="AD70" s="20"/>
      <c r="AE70" s="29"/>
      <c r="AF70" s="21"/>
      <c r="AG70" s="21"/>
      <c r="AH70" s="29"/>
      <c r="AI70" s="29"/>
      <c r="AJ70" s="29"/>
      <c r="AK70" s="29"/>
      <c r="AL70" s="17"/>
      <c r="AM70" s="29"/>
      <c r="AN70" s="29"/>
      <c r="AO70" s="29"/>
      <c r="AP70" s="29"/>
      <c r="AQ70" s="49"/>
    </row>
    <row r="71" spans="1:43" s="50" customFormat="1" ht="22.5" x14ac:dyDescent="0.2">
      <c r="A71" s="39" t="s">
        <v>509</v>
      </c>
      <c r="B71" s="39"/>
      <c r="C71" s="333" t="str">
        <f>VLOOKUP(E71,'Полный поартикульный список'!A:B,2,0)</f>
        <v>A08</v>
      </c>
      <c r="D71" s="39" t="s">
        <v>382</v>
      </c>
      <c r="E71" s="40">
        <v>19144701170</v>
      </c>
      <c r="F71" s="41">
        <f t="shared" si="0"/>
        <v>26.86</v>
      </c>
      <c r="G71" s="42">
        <f>ROUND((J71*(1-Скидка!E$1)),2)</f>
        <v>31.7</v>
      </c>
      <c r="H71" s="43">
        <f t="shared" si="1"/>
        <v>0</v>
      </c>
      <c r="I71" s="51"/>
      <c r="J71" s="45">
        <f>ROUND((VLOOKUP(ES75_Easy_200!E71,'Полный поартикульный список'!A:E,5,0)),2)</f>
        <v>31.7</v>
      </c>
      <c r="K71" s="39"/>
      <c r="L71" s="21"/>
      <c r="M71" s="26"/>
      <c r="N71" s="21"/>
      <c r="O71" s="26"/>
      <c r="P71" s="21"/>
      <c r="Q71" s="21"/>
      <c r="R71" s="21"/>
      <c r="S71" s="21"/>
      <c r="T71" s="26"/>
      <c r="U71" s="21"/>
      <c r="V71" s="21"/>
      <c r="W71" s="46"/>
      <c r="X71" s="47"/>
      <c r="Y71" s="20"/>
      <c r="Z71" s="46"/>
      <c r="AA71" s="47"/>
      <c r="AB71" s="48"/>
      <c r="AC71" s="20"/>
      <c r="AD71" s="20"/>
      <c r="AE71" s="29"/>
      <c r="AF71" s="21"/>
      <c r="AG71" s="21"/>
      <c r="AH71" s="29"/>
      <c r="AI71" s="29"/>
      <c r="AJ71" s="29"/>
      <c r="AK71" s="29"/>
      <c r="AL71" s="17"/>
      <c r="AM71" s="29"/>
      <c r="AN71" s="29"/>
      <c r="AO71" s="29"/>
      <c r="AP71" s="29"/>
      <c r="AQ71" s="49"/>
    </row>
    <row r="72" spans="1:43" s="50" customFormat="1" x14ac:dyDescent="0.2">
      <c r="A72" s="39" t="s">
        <v>510</v>
      </c>
      <c r="B72" s="39"/>
      <c r="C72" s="333" t="str">
        <f>VLOOKUP(E72,'Полный поартикульный список'!A:B,2,0)</f>
        <v>A08</v>
      </c>
      <c r="D72" s="39" t="s">
        <v>382</v>
      </c>
      <c r="E72" s="40">
        <v>5054831332</v>
      </c>
      <c r="F72" s="41">
        <f t="shared" ref="F72:F109" si="4">ROUND(G72/1.18,2)</f>
        <v>53.94</v>
      </c>
      <c r="G72" s="42">
        <f>ROUND((J72*(1-Скидка!E$1)),2)</f>
        <v>63.65</v>
      </c>
      <c r="H72" s="43">
        <f t="shared" ref="H72:H96" si="5">F72*I72*1.18</f>
        <v>0</v>
      </c>
      <c r="I72" s="51"/>
      <c r="J72" s="45">
        <f>ROUND((VLOOKUP(ES75_Easy_200!E72,'Полный поартикульный список'!A:E,5,0)),2)</f>
        <v>63.65</v>
      </c>
      <c r="K72" s="39"/>
      <c r="L72" s="21"/>
      <c r="M72" s="26"/>
      <c r="N72" s="21"/>
      <c r="O72" s="26"/>
      <c r="P72" s="21"/>
      <c r="Q72" s="21"/>
      <c r="R72" s="21"/>
      <c r="S72" s="21"/>
      <c r="T72" s="26"/>
      <c r="U72" s="21"/>
      <c r="V72" s="21"/>
      <c r="W72" s="46"/>
      <c r="X72" s="47"/>
      <c r="Y72" s="20"/>
      <c r="Z72" s="46"/>
      <c r="AA72" s="47"/>
      <c r="AB72" s="48"/>
      <c r="AC72" s="20"/>
      <c r="AD72" s="20"/>
      <c r="AE72" s="29"/>
      <c r="AF72" s="21"/>
      <c r="AG72" s="21"/>
      <c r="AH72" s="29"/>
      <c r="AI72" s="29"/>
      <c r="AJ72" s="29"/>
      <c r="AK72" s="29"/>
      <c r="AL72" s="17"/>
      <c r="AM72" s="29"/>
      <c r="AN72" s="29"/>
      <c r="AO72" s="29"/>
      <c r="AP72" s="29"/>
      <c r="AQ72" s="49"/>
    </row>
    <row r="73" spans="1:43" s="50" customFormat="1" ht="22.5" x14ac:dyDescent="0.2">
      <c r="A73" s="39" t="s">
        <v>910</v>
      </c>
      <c r="B73" s="39"/>
      <c r="C73" s="333" t="str">
        <f>VLOOKUP(E73,'Полный поартикульный список'!A:B,2,0)</f>
        <v>A08</v>
      </c>
      <c r="D73" s="39" t="s">
        <v>382</v>
      </c>
      <c r="E73" s="40">
        <v>5079331332</v>
      </c>
      <c r="F73" s="41">
        <f t="shared" si="4"/>
        <v>142.68</v>
      </c>
      <c r="G73" s="42">
        <f>ROUND((J73*(1-Скидка!E$1)),2)</f>
        <v>168.36</v>
      </c>
      <c r="H73" s="43">
        <f t="shared" si="5"/>
        <v>0</v>
      </c>
      <c r="I73" s="51"/>
      <c r="J73" s="45">
        <f>ROUND((VLOOKUP(ES75_Easy_200!E73,'Полный поартикульный список'!A:E,5,0)),2)</f>
        <v>168.36</v>
      </c>
      <c r="K73" s="39"/>
      <c r="L73" s="21"/>
      <c r="M73" s="26"/>
      <c r="N73" s="21"/>
      <c r="O73" s="26"/>
      <c r="P73" s="21"/>
      <c r="Q73" s="21"/>
      <c r="R73" s="21"/>
      <c r="S73" s="21"/>
      <c r="T73" s="26"/>
      <c r="U73" s="21"/>
      <c r="V73" s="21"/>
      <c r="W73" s="46"/>
      <c r="X73" s="47"/>
      <c r="Y73" s="20"/>
      <c r="Z73" s="46"/>
      <c r="AA73" s="47"/>
      <c r="AB73" s="48"/>
      <c r="AC73" s="20"/>
      <c r="AD73" s="20"/>
      <c r="AE73" s="29"/>
      <c r="AF73" s="21"/>
      <c r="AG73" s="21"/>
      <c r="AH73" s="29"/>
      <c r="AI73" s="29"/>
      <c r="AJ73" s="29"/>
      <c r="AK73" s="29"/>
      <c r="AL73" s="17"/>
      <c r="AM73" s="29"/>
      <c r="AN73" s="29"/>
      <c r="AO73" s="29"/>
      <c r="AP73" s="29"/>
      <c r="AQ73" s="49"/>
    </row>
    <row r="74" spans="1:43" s="50" customFormat="1" x14ac:dyDescent="0.2">
      <c r="A74" s="39" t="s">
        <v>511</v>
      </c>
      <c r="B74" s="39"/>
      <c r="C74" s="333" t="str">
        <f>VLOOKUP(E74,'Полный поартикульный список'!A:B,2,0)</f>
        <v>A08</v>
      </c>
      <c r="D74" s="39" t="s">
        <v>382</v>
      </c>
      <c r="E74" s="40">
        <v>5063431332</v>
      </c>
      <c r="F74" s="41">
        <f t="shared" si="4"/>
        <v>129.69999999999999</v>
      </c>
      <c r="G74" s="42">
        <f>ROUND((J74*(1-Скидка!E$1)),2)</f>
        <v>153.05000000000001</v>
      </c>
      <c r="H74" s="43">
        <f t="shared" si="5"/>
        <v>0</v>
      </c>
      <c r="I74" s="51"/>
      <c r="J74" s="45">
        <f>ROUND((VLOOKUP(ES75_Easy_200!E74,'Полный поартикульный список'!A:E,5,0)),2)</f>
        <v>153.05000000000001</v>
      </c>
      <c r="K74" s="39"/>
      <c r="L74" s="21"/>
      <c r="M74" s="26"/>
      <c r="N74" s="21"/>
      <c r="O74" s="26"/>
      <c r="P74" s="21"/>
      <c r="Q74" s="21"/>
      <c r="R74" s="21"/>
      <c r="S74" s="21"/>
      <c r="T74" s="26"/>
      <c r="U74" s="21"/>
      <c r="V74" s="21"/>
      <c r="W74" s="46"/>
      <c r="X74" s="47"/>
      <c r="Y74" s="20"/>
      <c r="Z74" s="46"/>
      <c r="AA74" s="47"/>
      <c r="AB74" s="48"/>
      <c r="AC74" s="20"/>
      <c r="AD74" s="20"/>
      <c r="AE74" s="29"/>
      <c r="AF74" s="21"/>
      <c r="AG74" s="21"/>
      <c r="AH74" s="29"/>
      <c r="AI74" s="29"/>
      <c r="AJ74" s="29"/>
      <c r="AK74" s="29"/>
      <c r="AL74" s="17"/>
      <c r="AM74" s="29"/>
      <c r="AN74" s="29"/>
      <c r="AO74" s="29"/>
      <c r="AP74" s="29"/>
      <c r="AQ74" s="49"/>
    </row>
    <row r="75" spans="1:43" s="50" customFormat="1" x14ac:dyDescent="0.2">
      <c r="A75" s="39" t="s">
        <v>513</v>
      </c>
      <c r="B75" s="39"/>
      <c r="C75" s="333" t="str">
        <f>VLOOKUP(E75,'Полный поартикульный список'!A:B,2,0)</f>
        <v>A08</v>
      </c>
      <c r="D75" s="39" t="s">
        <v>382</v>
      </c>
      <c r="E75" s="40">
        <v>5076831332</v>
      </c>
      <c r="F75" s="41">
        <f t="shared" si="4"/>
        <v>87.98</v>
      </c>
      <c r="G75" s="42">
        <f>ROUND((J75*(1-Скидка!E$1)),2)</f>
        <v>103.82</v>
      </c>
      <c r="H75" s="43">
        <f t="shared" si="5"/>
        <v>0</v>
      </c>
      <c r="I75" s="51"/>
      <c r="J75" s="45">
        <f>ROUND((VLOOKUP(ES75_Easy_200!E75,'Полный поартикульный список'!A:E,5,0)),2)</f>
        <v>103.82</v>
      </c>
      <c r="K75" s="39"/>
      <c r="L75" s="21"/>
      <c r="M75" s="26"/>
      <c r="N75" s="21"/>
      <c r="O75" s="26"/>
      <c r="P75" s="21"/>
      <c r="Q75" s="21"/>
      <c r="R75" s="21"/>
      <c r="S75" s="21"/>
      <c r="T75" s="26"/>
      <c r="U75" s="21"/>
      <c r="V75" s="21"/>
      <c r="W75" s="46"/>
      <c r="X75" s="47"/>
      <c r="Y75" s="20"/>
      <c r="Z75" s="46"/>
      <c r="AA75" s="47"/>
      <c r="AB75" s="48"/>
      <c r="AC75" s="20"/>
      <c r="AD75" s="20"/>
      <c r="AE75" s="29"/>
      <c r="AF75" s="21"/>
      <c r="AG75" s="21"/>
      <c r="AH75" s="29"/>
      <c r="AI75" s="29"/>
      <c r="AJ75" s="29"/>
      <c r="AK75" s="29"/>
      <c r="AL75" s="17"/>
      <c r="AM75" s="29"/>
      <c r="AN75" s="29"/>
      <c r="AO75" s="29"/>
      <c r="AP75" s="29"/>
      <c r="AQ75" s="49"/>
    </row>
    <row r="76" spans="1:43" s="50" customFormat="1" ht="22.5" x14ac:dyDescent="0.2">
      <c r="A76" s="39" t="s">
        <v>905</v>
      </c>
      <c r="B76" s="39"/>
      <c r="C76" s="333" t="str">
        <f>VLOOKUP(E76,'Полный поартикульный список'!A:B,2,0)</f>
        <v>A08</v>
      </c>
      <c r="D76" s="39" t="s">
        <v>382</v>
      </c>
      <c r="E76" s="40">
        <v>19135401150</v>
      </c>
      <c r="F76" s="41">
        <f t="shared" si="4"/>
        <v>65.83</v>
      </c>
      <c r="G76" s="42">
        <f>ROUND((J76*(1-Скидка!E$1)),2)</f>
        <v>77.680000000000007</v>
      </c>
      <c r="H76" s="43">
        <f t="shared" si="5"/>
        <v>0</v>
      </c>
      <c r="I76" s="51"/>
      <c r="J76" s="45">
        <f>ROUND((VLOOKUP(ES75_Easy_200!E76,'Полный поартикульный список'!A:E,5,0)),2)</f>
        <v>77.680000000000007</v>
      </c>
      <c r="K76" s="39" t="s">
        <v>514</v>
      </c>
      <c r="L76" s="21"/>
      <c r="M76" s="26"/>
      <c r="N76" s="21"/>
      <c r="O76" s="26"/>
      <c r="P76" s="21"/>
      <c r="Q76" s="21"/>
      <c r="R76" s="21"/>
      <c r="S76" s="21"/>
      <c r="T76" s="26"/>
      <c r="U76" s="21"/>
      <c r="V76" s="21"/>
      <c r="W76" s="46"/>
      <c r="X76" s="47"/>
      <c r="Y76" s="20"/>
      <c r="Z76" s="46"/>
      <c r="AA76" s="47"/>
      <c r="AB76" s="48"/>
      <c r="AC76" s="20"/>
      <c r="AD76" s="20"/>
      <c r="AE76" s="29"/>
      <c r="AF76" s="21"/>
      <c r="AG76" s="21"/>
      <c r="AH76" s="29"/>
      <c r="AI76" s="29"/>
      <c r="AJ76" s="29"/>
      <c r="AK76" s="29"/>
      <c r="AL76" s="17"/>
      <c r="AM76" s="29"/>
      <c r="AN76" s="29"/>
      <c r="AO76" s="29"/>
      <c r="AP76" s="29"/>
      <c r="AQ76" s="49"/>
    </row>
    <row r="77" spans="1:43" s="50" customFormat="1" ht="56.25" x14ac:dyDescent="0.2">
      <c r="A77" s="39" t="s">
        <v>906</v>
      </c>
      <c r="B77" s="39" t="s">
        <v>515</v>
      </c>
      <c r="C77" s="333" t="str">
        <f>VLOOKUP(E77,'Полный поартикульный список'!A:B,2,0)</f>
        <v>A08</v>
      </c>
      <c r="D77" s="39" t="s">
        <v>382</v>
      </c>
      <c r="E77" s="40">
        <v>19135602150</v>
      </c>
      <c r="F77" s="41">
        <f t="shared" si="4"/>
        <v>65.83</v>
      </c>
      <c r="G77" s="42">
        <f>ROUND((J77*(1-Скидка!E$1)),2)</f>
        <v>77.680000000000007</v>
      </c>
      <c r="H77" s="43">
        <f t="shared" si="5"/>
        <v>77.679399999999987</v>
      </c>
      <c r="I77" s="44">
        <v>1</v>
      </c>
      <c r="J77" s="45">
        <f>ROUND((VLOOKUP(ES75_Easy_200!E77,'Полный поартикульный список'!A:E,5,0)),2)</f>
        <v>77.680000000000007</v>
      </c>
      <c r="K77" s="39" t="s">
        <v>516</v>
      </c>
      <c r="L77" s="21"/>
      <c r="M77" s="26"/>
      <c r="N77" s="21"/>
      <c r="O77" s="26"/>
      <c r="P77" s="21"/>
      <c r="Q77" s="21"/>
      <c r="R77" s="21"/>
      <c r="S77" s="21"/>
      <c r="T77" s="26"/>
      <c r="U77" s="21"/>
      <c r="V77" s="21"/>
      <c r="W77" s="46"/>
      <c r="X77" s="47"/>
      <c r="Y77" s="20"/>
      <c r="Z77" s="46"/>
      <c r="AA77" s="47"/>
      <c r="AB77" s="48"/>
      <c r="AC77" s="20"/>
      <c r="AD77" s="20"/>
      <c r="AE77" s="29"/>
      <c r="AF77" s="21"/>
      <c r="AG77" s="21"/>
      <c r="AH77" s="29"/>
      <c r="AI77" s="29"/>
      <c r="AJ77" s="29"/>
      <c r="AK77" s="29"/>
      <c r="AL77" s="17"/>
      <c r="AM77" s="29"/>
      <c r="AN77" s="29"/>
      <c r="AO77" s="29"/>
      <c r="AP77" s="29"/>
      <c r="AQ77" s="49"/>
    </row>
    <row r="78" spans="1:43" s="50" customFormat="1" ht="56.25" x14ac:dyDescent="0.2">
      <c r="A78" s="39" t="s">
        <v>907</v>
      </c>
      <c r="B78" s="39" t="s">
        <v>515</v>
      </c>
      <c r="C78" s="333" t="str">
        <f>VLOOKUP(E78,'Полный поартикульный список'!A:B,2,0)</f>
        <v>A09</v>
      </c>
      <c r="D78" s="39" t="s">
        <v>382</v>
      </c>
      <c r="E78" s="40">
        <v>19142001170</v>
      </c>
      <c r="F78" s="41">
        <f t="shared" si="4"/>
        <v>232.31</v>
      </c>
      <c r="G78" s="42">
        <f>ROUND((J78*(1-Скидка!E$1)),2)</f>
        <v>274.12</v>
      </c>
      <c r="H78" s="43">
        <f t="shared" si="5"/>
        <v>0</v>
      </c>
      <c r="I78" s="51"/>
      <c r="J78" s="45">
        <f>ROUND((VLOOKUP(ES75_Easy_200!E78,'Полный поартикульный список'!A:E,5,0)),2)</f>
        <v>274.12</v>
      </c>
      <c r="K78" s="39" t="s">
        <v>517</v>
      </c>
      <c r="L78" s="21"/>
      <c r="M78" s="26"/>
      <c r="N78" s="21"/>
      <c r="O78" s="26"/>
      <c r="P78" s="21"/>
      <c r="Q78" s="21"/>
      <c r="R78" s="21"/>
      <c r="S78" s="21"/>
      <c r="T78" s="26"/>
      <c r="U78" s="21"/>
      <c r="V78" s="21"/>
      <c r="W78" s="46"/>
      <c r="X78" s="47"/>
      <c r="Y78" s="20"/>
      <c r="Z78" s="46"/>
      <c r="AA78" s="47"/>
      <c r="AB78" s="48"/>
      <c r="AC78" s="20"/>
      <c r="AD78" s="20"/>
      <c r="AE78" s="29"/>
      <c r="AF78" s="21"/>
      <c r="AG78" s="21"/>
      <c r="AH78" s="29"/>
      <c r="AI78" s="29"/>
      <c r="AJ78" s="29"/>
      <c r="AK78" s="29"/>
      <c r="AL78" s="17"/>
      <c r="AM78" s="29"/>
      <c r="AN78" s="29"/>
      <c r="AO78" s="29"/>
      <c r="AP78" s="29"/>
      <c r="AQ78" s="49"/>
    </row>
    <row r="79" spans="1:43" s="50" customFormat="1" ht="56.25" x14ac:dyDescent="0.2">
      <c r="A79" s="39" t="s">
        <v>908</v>
      </c>
      <c r="B79" s="39" t="s">
        <v>518</v>
      </c>
      <c r="C79" s="333" t="str">
        <f>VLOOKUP(E79,'Полный поартикульный список'!A:B,2,0)</f>
        <v>A08</v>
      </c>
      <c r="D79" s="39" t="s">
        <v>382</v>
      </c>
      <c r="E79" s="40">
        <v>16556901150</v>
      </c>
      <c r="F79" s="41">
        <f>ROUND(G79/1.18,2)</f>
        <v>131.63999999999999</v>
      </c>
      <c r="G79" s="42">
        <f>ROUND((J79*(1-Скидка!E$1)),2)</f>
        <v>155.34</v>
      </c>
      <c r="H79" s="43">
        <f>F79*I79*1.18</f>
        <v>0</v>
      </c>
      <c r="I79" s="51"/>
      <c r="J79" s="45">
        <f>ROUND((VLOOKUP(ES75_Easy_200!E79,'Полный поартикульный список'!A:E,5,0)),2)</f>
        <v>155.34</v>
      </c>
      <c r="K79" s="39" t="s">
        <v>519</v>
      </c>
      <c r="L79" s="21"/>
      <c r="M79" s="26"/>
      <c r="N79" s="21"/>
      <c r="O79" s="26"/>
      <c r="P79" s="21"/>
      <c r="Q79" s="21"/>
      <c r="R79" s="21"/>
      <c r="S79" s="21"/>
      <c r="T79" s="26"/>
      <c r="U79" s="21"/>
      <c r="V79" s="21"/>
      <c r="W79" s="46"/>
      <c r="X79" s="47"/>
      <c r="Y79" s="20"/>
      <c r="Z79" s="46"/>
      <c r="AA79" s="47"/>
      <c r="AB79" s="48"/>
      <c r="AC79" s="20"/>
      <c r="AD79" s="20"/>
      <c r="AE79" s="29"/>
      <c r="AF79" s="21"/>
      <c r="AG79" s="21"/>
      <c r="AH79" s="29"/>
      <c r="AI79" s="29"/>
      <c r="AJ79" s="29"/>
      <c r="AK79" s="29"/>
      <c r="AL79" s="17"/>
      <c r="AM79" s="29"/>
      <c r="AN79" s="29"/>
      <c r="AO79" s="29"/>
      <c r="AP79" s="29"/>
      <c r="AQ79" s="49"/>
    </row>
    <row r="80" spans="1:43" s="50" customFormat="1" ht="67.5" x14ac:dyDescent="0.2">
      <c r="A80" s="39" t="s">
        <v>909</v>
      </c>
      <c r="B80" s="39" t="s">
        <v>903</v>
      </c>
      <c r="C80" s="333" t="str">
        <f>VLOOKUP(E80,'Полный поартикульный список'!A:B,2,0)</f>
        <v>A08</v>
      </c>
      <c r="D80" s="39" t="s">
        <v>382</v>
      </c>
      <c r="E80" s="40">
        <v>16605501150</v>
      </c>
      <c r="F80" s="41">
        <f>ROUND(G80/1.18,2)</f>
        <v>97.71</v>
      </c>
      <c r="G80" s="42">
        <f>ROUND((J80*(1-Скидка!E$1)),2)</f>
        <v>115.3</v>
      </c>
      <c r="H80" s="43">
        <f>F80*I80*1.18</f>
        <v>0</v>
      </c>
      <c r="I80" s="51"/>
      <c r="J80" s="45">
        <f>ROUND((VLOOKUP(ES75_Easy_200!E80,'Полный поартикульный список'!A:E,5,0)),2)</f>
        <v>115.3</v>
      </c>
      <c r="K80" s="39" t="s">
        <v>519</v>
      </c>
      <c r="L80" s="21"/>
      <c r="M80" s="26"/>
      <c r="N80" s="21"/>
      <c r="O80" s="26"/>
      <c r="P80" s="21"/>
      <c r="Q80" s="21"/>
      <c r="R80" s="21"/>
      <c r="S80" s="21"/>
      <c r="T80" s="26"/>
      <c r="U80" s="21"/>
      <c r="V80" s="21"/>
      <c r="W80" s="46"/>
      <c r="X80" s="47"/>
      <c r="Y80" s="20"/>
      <c r="Z80" s="46"/>
      <c r="AA80" s="47"/>
      <c r="AB80" s="48"/>
      <c r="AC80" s="20"/>
      <c r="AD80" s="20"/>
      <c r="AE80" s="29"/>
      <c r="AF80" s="21"/>
      <c r="AG80" s="21"/>
      <c r="AH80" s="29"/>
      <c r="AI80" s="29"/>
      <c r="AJ80" s="29"/>
      <c r="AK80" s="29"/>
      <c r="AL80" s="17"/>
      <c r="AM80" s="29"/>
      <c r="AN80" s="29"/>
      <c r="AO80" s="29"/>
      <c r="AP80" s="29"/>
      <c r="AQ80" s="49"/>
    </row>
    <row r="81" spans="1:43" s="50" customFormat="1" ht="56.25" x14ac:dyDescent="0.2">
      <c r="A81" s="39" t="s">
        <v>520</v>
      </c>
      <c r="B81" s="39" t="s">
        <v>521</v>
      </c>
      <c r="C81" s="333" t="str">
        <f>VLOOKUP(E81,'Полный поартикульный список'!A:B,2,0)</f>
        <v>A08</v>
      </c>
      <c r="D81" s="39" t="s">
        <v>382</v>
      </c>
      <c r="E81" s="40">
        <v>90400025</v>
      </c>
      <c r="F81" s="41">
        <f t="shared" si="4"/>
        <v>40.799999999999997</v>
      </c>
      <c r="G81" s="42">
        <f>ROUND((J81*(1-Скидка!E$1)),2)</f>
        <v>48.14</v>
      </c>
      <c r="H81" s="43">
        <f t="shared" si="5"/>
        <v>48.143999999999991</v>
      </c>
      <c r="I81" s="44">
        <v>1</v>
      </c>
      <c r="J81" s="45">
        <f>ROUND((VLOOKUP(ES75_Easy_200!E81,'Полный поартикульный список'!A:E,5,0)),2)</f>
        <v>48.14</v>
      </c>
      <c r="K81" s="39" t="s">
        <v>522</v>
      </c>
      <c r="L81" s="21"/>
      <c r="M81" s="26"/>
      <c r="N81" s="21"/>
      <c r="O81" s="26"/>
      <c r="P81" s="21"/>
      <c r="Q81" s="21"/>
      <c r="R81" s="21"/>
      <c r="S81" s="21"/>
      <c r="T81" s="26"/>
      <c r="U81" s="21"/>
      <c r="V81" s="21"/>
      <c r="W81" s="46"/>
      <c r="X81" s="47"/>
      <c r="Y81" s="20"/>
      <c r="Z81" s="46"/>
      <c r="AA81" s="47"/>
      <c r="AB81" s="48"/>
      <c r="AC81" s="20"/>
      <c r="AD81" s="20"/>
      <c r="AE81" s="29"/>
      <c r="AF81" s="21"/>
      <c r="AG81" s="21"/>
      <c r="AH81" s="29"/>
      <c r="AI81" s="29"/>
      <c r="AJ81" s="29"/>
      <c r="AK81" s="29"/>
      <c r="AL81" s="17"/>
      <c r="AM81" s="29"/>
      <c r="AN81" s="29"/>
      <c r="AO81" s="29"/>
      <c r="AP81" s="29"/>
      <c r="AQ81" s="49"/>
    </row>
    <row r="82" spans="1:43" s="50" customFormat="1" ht="56.25" x14ac:dyDescent="0.2">
      <c r="A82" s="39" t="s">
        <v>523</v>
      </c>
      <c r="B82" s="39" t="s">
        <v>521</v>
      </c>
      <c r="C82" s="333" t="str">
        <f>VLOOKUP(E82,'Полный поартикульный список'!A:B,2,0)</f>
        <v>A08</v>
      </c>
      <c r="D82" s="39" t="s">
        <v>382</v>
      </c>
      <c r="E82" s="40">
        <v>5027031332</v>
      </c>
      <c r="F82" s="41">
        <f t="shared" si="4"/>
        <v>53.08</v>
      </c>
      <c r="G82" s="42">
        <f>ROUND((J82*(1-Скидка!E$1)),2)</f>
        <v>62.64</v>
      </c>
      <c r="H82" s="43">
        <f t="shared" si="5"/>
        <v>0</v>
      </c>
      <c r="I82" s="51"/>
      <c r="J82" s="45">
        <f>ROUND((VLOOKUP(ES75_Easy_200!E82,'Полный поартикульный список'!A:E,5,0)),2)</f>
        <v>62.64</v>
      </c>
      <c r="K82" s="39" t="s">
        <v>524</v>
      </c>
      <c r="L82" s="21"/>
      <c r="M82" s="26"/>
      <c r="N82" s="21"/>
      <c r="O82" s="26"/>
      <c r="P82" s="21"/>
      <c r="Q82" s="21"/>
      <c r="R82" s="21"/>
      <c r="S82" s="21"/>
      <c r="T82" s="26"/>
      <c r="U82" s="21"/>
      <c r="V82" s="21"/>
      <c r="W82" s="46"/>
      <c r="X82" s="47"/>
      <c r="Y82" s="20"/>
      <c r="Z82" s="46"/>
      <c r="AA82" s="47"/>
      <c r="AB82" s="48"/>
      <c r="AC82" s="20"/>
      <c r="AD82" s="20"/>
      <c r="AE82" s="29"/>
      <c r="AF82" s="21"/>
      <c r="AG82" s="21"/>
      <c r="AH82" s="29"/>
      <c r="AI82" s="29"/>
      <c r="AJ82" s="29"/>
      <c r="AK82" s="29"/>
      <c r="AL82" s="17"/>
      <c r="AM82" s="29"/>
      <c r="AN82" s="29"/>
      <c r="AO82" s="29"/>
      <c r="AP82" s="29"/>
      <c r="AQ82" s="49"/>
    </row>
    <row r="83" spans="1:43" s="59" customFormat="1" ht="22.5" x14ac:dyDescent="0.2">
      <c r="A83" s="39" t="s">
        <v>525</v>
      </c>
      <c r="B83" s="39" t="s">
        <v>397</v>
      </c>
      <c r="C83" s="333" t="str">
        <f>VLOOKUP(E83,'Полный поартикульный список'!A:B,2,0)</f>
        <v>A08</v>
      </c>
      <c r="D83" s="39" t="s">
        <v>382</v>
      </c>
      <c r="E83" s="60">
        <v>5158633332</v>
      </c>
      <c r="F83" s="41">
        <f>ROUND(G83/1.18,2)</f>
        <v>18.45</v>
      </c>
      <c r="G83" s="42">
        <f>ROUND((J83*(1-Скидка!E$1)),2)</f>
        <v>21.77</v>
      </c>
      <c r="H83" s="43">
        <f>F83*I83*1.18</f>
        <v>0</v>
      </c>
      <c r="I83" s="51"/>
      <c r="J83" s="45">
        <f>ROUND((VLOOKUP(ES75_Easy_200!E83,'Полный поартикульный список'!A:E,5,0)),2)</f>
        <v>21.77</v>
      </c>
      <c r="K83" s="39" t="s">
        <v>526</v>
      </c>
      <c r="L83" s="21"/>
      <c r="M83" s="26"/>
      <c r="N83" s="21"/>
      <c r="O83" s="26"/>
      <c r="P83" s="21"/>
      <c r="Q83" s="21"/>
      <c r="R83" s="21"/>
      <c r="S83" s="21"/>
      <c r="T83" s="26"/>
      <c r="U83" s="21"/>
      <c r="V83" s="21"/>
      <c r="W83" s="46"/>
      <c r="X83" s="47"/>
      <c r="Y83" s="20"/>
      <c r="Z83" s="46"/>
      <c r="AA83" s="47"/>
      <c r="AB83" s="48"/>
      <c r="AC83" s="48"/>
      <c r="AD83" s="48"/>
      <c r="AE83" s="29"/>
      <c r="AF83" s="21"/>
      <c r="AG83" s="21"/>
      <c r="AH83" s="29"/>
      <c r="AI83" s="29"/>
      <c r="AJ83" s="29"/>
      <c r="AK83" s="29"/>
      <c r="AL83" s="56"/>
      <c r="AM83" s="29"/>
      <c r="AN83" s="29"/>
      <c r="AO83" s="29"/>
      <c r="AP83" s="57"/>
      <c r="AQ83" s="58"/>
    </row>
    <row r="84" spans="1:43" s="59" customFormat="1" ht="22.5" x14ac:dyDescent="0.2">
      <c r="A84" s="39" t="s">
        <v>527</v>
      </c>
      <c r="B84" s="39" t="s">
        <v>397</v>
      </c>
      <c r="C84" s="333" t="str">
        <f>VLOOKUP(E84,'Полный поартикульный список'!A:B,2,0)</f>
        <v>A08</v>
      </c>
      <c r="D84" s="39" t="s">
        <v>382</v>
      </c>
      <c r="E84" s="60">
        <v>5158533332</v>
      </c>
      <c r="F84" s="41">
        <f t="shared" si="4"/>
        <v>21.81</v>
      </c>
      <c r="G84" s="42">
        <f>ROUND((J84*(1-Скидка!E$1)),2)</f>
        <v>25.73</v>
      </c>
      <c r="H84" s="43">
        <f t="shared" si="5"/>
        <v>0</v>
      </c>
      <c r="I84" s="51"/>
      <c r="J84" s="45">
        <f>ROUND((VLOOKUP(ES75_Easy_200!E84,'Полный поартикульный список'!A:E,5,0)),2)</f>
        <v>25.73</v>
      </c>
      <c r="K84" s="39" t="s">
        <v>526</v>
      </c>
      <c r="L84" s="21"/>
      <c r="M84" s="26"/>
      <c r="N84" s="21"/>
      <c r="O84" s="26"/>
      <c r="P84" s="21"/>
      <c r="Q84" s="21"/>
      <c r="R84" s="21"/>
      <c r="S84" s="21"/>
      <c r="T84" s="26"/>
      <c r="U84" s="21"/>
      <c r="V84" s="21"/>
      <c r="W84" s="46"/>
      <c r="X84" s="47"/>
      <c r="Y84" s="20"/>
      <c r="Z84" s="46"/>
      <c r="AA84" s="47"/>
      <c r="AB84" s="48"/>
      <c r="AC84" s="48"/>
      <c r="AD84" s="48"/>
      <c r="AE84" s="29"/>
      <c r="AF84" s="21"/>
      <c r="AG84" s="21"/>
      <c r="AH84" s="29"/>
      <c r="AI84" s="29"/>
      <c r="AJ84" s="29"/>
      <c r="AK84" s="29"/>
      <c r="AL84" s="56"/>
      <c r="AM84" s="29"/>
      <c r="AN84" s="29"/>
      <c r="AO84" s="29"/>
      <c r="AP84" s="57"/>
      <c r="AQ84" s="58"/>
    </row>
    <row r="85" spans="1:43" s="59" customFormat="1" ht="22.5" x14ac:dyDescent="0.2">
      <c r="A85" s="39" t="s">
        <v>940</v>
      </c>
      <c r="B85" s="39"/>
      <c r="C85" s="333" t="str">
        <f>VLOOKUP(E85,'Полный поартикульный список'!A:B,2,0)</f>
        <v>A09</v>
      </c>
      <c r="D85" s="39" t="s">
        <v>382</v>
      </c>
      <c r="E85" s="55">
        <v>4400140</v>
      </c>
      <c r="F85" s="41">
        <f t="shared" si="4"/>
        <v>104.86</v>
      </c>
      <c r="G85" s="42">
        <f>ROUND((J85*(1-Скидка!E$1)),2)</f>
        <v>123.74</v>
      </c>
      <c r="H85" s="43">
        <f t="shared" si="5"/>
        <v>0</v>
      </c>
      <c r="I85" s="51"/>
      <c r="J85" s="45">
        <f>ROUND((VLOOKUP(ES75_Easy_200!E85,'Полный поартикульный список'!A:E,5,0)),2)</f>
        <v>123.74</v>
      </c>
      <c r="K85" s="39"/>
      <c r="L85" s="21"/>
      <c r="M85" s="26"/>
      <c r="N85" s="21"/>
      <c r="O85" s="26"/>
      <c r="P85" s="21"/>
      <c r="Q85" s="21"/>
      <c r="R85" s="21"/>
      <c r="S85" s="21"/>
      <c r="T85" s="26"/>
      <c r="U85" s="21"/>
      <c r="V85" s="21"/>
      <c r="W85" s="46"/>
      <c r="X85" s="47"/>
      <c r="Y85" s="20"/>
      <c r="Z85" s="46"/>
      <c r="AA85" s="47"/>
      <c r="AB85" s="48"/>
      <c r="AC85" s="48"/>
      <c r="AD85" s="48"/>
      <c r="AE85" s="29"/>
      <c r="AF85" s="21"/>
      <c r="AG85" s="21"/>
      <c r="AH85" s="29"/>
      <c r="AI85" s="29"/>
      <c r="AJ85" s="29"/>
      <c r="AK85" s="29"/>
      <c r="AL85" s="56"/>
      <c r="AM85" s="29"/>
      <c r="AN85" s="29"/>
      <c r="AO85" s="29"/>
      <c r="AP85" s="57"/>
      <c r="AQ85" s="58"/>
    </row>
    <row r="86" spans="1:43" s="59" customFormat="1" x14ac:dyDescent="0.2">
      <c r="A86" s="54" t="s">
        <v>941</v>
      </c>
      <c r="B86" s="39"/>
      <c r="C86" s="333" t="str">
        <f>VLOOKUP(E86,'Полный поартикульный список'!A:B,2,0)</f>
        <v>A09</v>
      </c>
      <c r="D86" s="39" t="s">
        <v>382</v>
      </c>
      <c r="E86" s="55">
        <v>4400150</v>
      </c>
      <c r="F86" s="41">
        <f t="shared" si="4"/>
        <v>115.86</v>
      </c>
      <c r="G86" s="42">
        <f>ROUND((J86*(1-Скидка!E$1)),2)</f>
        <v>136.72</v>
      </c>
      <c r="H86" s="43">
        <f t="shared" si="5"/>
        <v>0</v>
      </c>
      <c r="I86" s="51"/>
      <c r="J86" s="45">
        <f>ROUND((VLOOKUP(ES75_Easy_200!E86,'Полный поартикульный список'!A:E,5,0)),2)</f>
        <v>136.72</v>
      </c>
      <c r="K86" s="39"/>
      <c r="L86" s="21"/>
      <c r="M86" s="26"/>
      <c r="N86" s="21"/>
      <c r="O86" s="26"/>
      <c r="P86" s="21"/>
      <c r="Q86" s="21"/>
      <c r="R86" s="21"/>
      <c r="S86" s="21"/>
      <c r="T86" s="26"/>
      <c r="U86" s="21"/>
      <c r="V86" s="21"/>
      <c r="W86" s="46"/>
      <c r="X86" s="47"/>
      <c r="Y86" s="20"/>
      <c r="Z86" s="46"/>
      <c r="AA86" s="47"/>
      <c r="AB86" s="48"/>
      <c r="AC86" s="48"/>
      <c r="AD86" s="48"/>
      <c r="AE86" s="29"/>
      <c r="AF86" s="61"/>
      <c r="AG86" s="21"/>
      <c r="AH86" s="29"/>
      <c r="AI86" s="29"/>
      <c r="AJ86" s="29"/>
      <c r="AK86" s="29"/>
      <c r="AL86" s="56"/>
      <c r="AM86" s="29"/>
      <c r="AN86" s="29"/>
      <c r="AO86" s="29"/>
      <c r="AP86" s="57"/>
      <c r="AQ86" s="58"/>
    </row>
    <row r="87" spans="1:43" s="59" customFormat="1" ht="22.5" x14ac:dyDescent="0.2">
      <c r="A87" s="54" t="s">
        <v>942</v>
      </c>
      <c r="B87" s="39"/>
      <c r="C87" s="333" t="str">
        <f>VLOOKUP(E87,'Полный поартикульный список'!A:B,2,0)</f>
        <v>A09</v>
      </c>
      <c r="D87" s="39" t="s">
        <v>382</v>
      </c>
      <c r="E87" s="55">
        <v>4400170</v>
      </c>
      <c r="F87" s="41">
        <f t="shared" si="4"/>
        <v>73.91</v>
      </c>
      <c r="G87" s="42">
        <f>ROUND((J87*(1-Скидка!E$1)),2)</f>
        <v>87.21</v>
      </c>
      <c r="H87" s="43">
        <f t="shared" si="5"/>
        <v>0</v>
      </c>
      <c r="I87" s="51"/>
      <c r="J87" s="45">
        <f>ROUND((VLOOKUP(ES75_Easy_200!E87,'Полный поартикульный список'!A:E,5,0)),2)</f>
        <v>87.21</v>
      </c>
      <c r="K87" s="39"/>
      <c r="L87" s="21"/>
      <c r="M87" s="26"/>
      <c r="N87" s="21"/>
      <c r="O87" s="26"/>
      <c r="P87" s="21"/>
      <c r="Q87" s="21"/>
      <c r="R87" s="21"/>
      <c r="S87" s="21"/>
      <c r="T87" s="26"/>
      <c r="U87" s="21"/>
      <c r="V87" s="21"/>
      <c r="W87" s="46"/>
      <c r="X87" s="47"/>
      <c r="Y87" s="20"/>
      <c r="Z87" s="46"/>
      <c r="AA87" s="47"/>
      <c r="AB87" s="48"/>
      <c r="AC87" s="48"/>
      <c r="AD87" s="48"/>
      <c r="AE87" s="29"/>
      <c r="AF87" s="21"/>
      <c r="AG87" s="21"/>
      <c r="AH87" s="29"/>
      <c r="AI87" s="29"/>
      <c r="AJ87" s="29"/>
      <c r="AK87" s="29"/>
      <c r="AL87" s="56"/>
      <c r="AM87" s="29"/>
      <c r="AN87" s="29"/>
      <c r="AO87" s="29"/>
      <c r="AP87" s="57"/>
      <c r="AQ87" s="58"/>
    </row>
    <row r="88" spans="1:43" s="59" customFormat="1" x14ac:dyDescent="0.2">
      <c r="A88" s="54" t="s">
        <v>943</v>
      </c>
      <c r="B88" s="39"/>
      <c r="C88" s="333" t="str">
        <f>VLOOKUP(E88,'Полный поартикульный список'!A:B,2,0)</f>
        <v>A09</v>
      </c>
      <c r="D88" s="39" t="s">
        <v>382</v>
      </c>
      <c r="E88" s="55">
        <v>4400180</v>
      </c>
      <c r="F88" s="41">
        <f t="shared" si="4"/>
        <v>82.9</v>
      </c>
      <c r="G88" s="42">
        <f>ROUND((J88*(1-Скидка!E$1)),2)</f>
        <v>97.82</v>
      </c>
      <c r="H88" s="43">
        <f t="shared" si="5"/>
        <v>0</v>
      </c>
      <c r="I88" s="51"/>
      <c r="J88" s="45">
        <f>ROUND((VLOOKUP(ES75_Easy_200!E88,'Полный поартикульный список'!A:E,5,0)),2)</f>
        <v>97.82</v>
      </c>
      <c r="K88" s="39"/>
      <c r="L88" s="21"/>
      <c r="M88" s="26"/>
      <c r="N88" s="21"/>
      <c r="O88" s="26"/>
      <c r="P88" s="21"/>
      <c r="Q88" s="21"/>
      <c r="R88" s="21"/>
      <c r="S88" s="21"/>
      <c r="T88" s="26"/>
      <c r="U88" s="21"/>
      <c r="V88" s="21"/>
      <c r="W88" s="46"/>
      <c r="X88" s="47"/>
      <c r="Y88" s="20"/>
      <c r="Z88" s="46"/>
      <c r="AA88" s="47"/>
      <c r="AB88" s="48"/>
      <c r="AC88" s="48"/>
      <c r="AD88" s="48"/>
      <c r="AE88" s="56"/>
      <c r="AF88" s="61"/>
      <c r="AG88" s="21"/>
      <c r="AH88" s="29"/>
      <c r="AI88" s="29"/>
      <c r="AJ88" s="29"/>
      <c r="AK88" s="29"/>
      <c r="AL88" s="56"/>
      <c r="AM88" s="29"/>
      <c r="AN88" s="29"/>
      <c r="AO88" s="29"/>
      <c r="AP88" s="57"/>
      <c r="AQ88" s="58"/>
    </row>
    <row r="89" spans="1:43" s="59" customFormat="1" ht="22.5" x14ac:dyDescent="0.2">
      <c r="A89" s="54" t="s">
        <v>528</v>
      </c>
      <c r="B89" s="39"/>
      <c r="C89" s="333" t="str">
        <f>VLOOKUP(E89,'Полный поартикульный список'!A:B,2,0)</f>
        <v>A07</v>
      </c>
      <c r="D89" s="39" t="s">
        <v>382</v>
      </c>
      <c r="E89" s="55">
        <v>4400051</v>
      </c>
      <c r="F89" s="41">
        <f t="shared" ref="F89" si="6">ROUND(G89/1.18,2)</f>
        <v>516.41999999999996</v>
      </c>
      <c r="G89" s="42">
        <f>ROUND((J89*(1-Скидка!E$1)),2)</f>
        <v>609.38</v>
      </c>
      <c r="H89" s="43">
        <f t="shared" si="5"/>
        <v>0</v>
      </c>
      <c r="I89" s="51"/>
      <c r="J89" s="45">
        <f>ROUND((VLOOKUP(ES75_Easy_200!E89,'Полный поартикульный список'!A:E,5,0)),2)</f>
        <v>609.38</v>
      </c>
      <c r="K89" s="39"/>
      <c r="L89" s="21"/>
      <c r="M89" s="26"/>
      <c r="N89" s="21"/>
      <c r="O89" s="26"/>
      <c r="P89" s="21"/>
      <c r="Q89" s="21"/>
      <c r="R89" s="21"/>
      <c r="S89" s="21"/>
      <c r="T89" s="26"/>
      <c r="U89" s="21"/>
      <c r="V89" s="21"/>
      <c r="W89" s="46"/>
      <c r="X89" s="47"/>
      <c r="Y89" s="20"/>
      <c r="Z89" s="46"/>
      <c r="AA89" s="47"/>
      <c r="AB89" s="48"/>
      <c r="AC89" s="48"/>
      <c r="AD89" s="48"/>
      <c r="AE89" s="56"/>
      <c r="AF89" s="61"/>
      <c r="AG89" s="21"/>
      <c r="AH89" s="29"/>
      <c r="AI89" s="29"/>
      <c r="AJ89" s="29"/>
      <c r="AK89" s="29"/>
      <c r="AL89" s="56"/>
      <c r="AM89" s="29"/>
      <c r="AN89" s="29"/>
      <c r="AO89" s="29"/>
      <c r="AP89" s="57"/>
      <c r="AQ89" s="58"/>
    </row>
    <row r="90" spans="1:43" s="59" customFormat="1" x14ac:dyDescent="0.2">
      <c r="A90" s="62" t="s">
        <v>529</v>
      </c>
      <c r="B90" s="39"/>
      <c r="C90" s="333" t="str">
        <f>VLOOKUP(E90,'Полный поартикульный список'!A:B,2,0)</f>
        <v>A09</v>
      </c>
      <c r="D90" s="39" t="s">
        <v>382</v>
      </c>
      <c r="E90" s="55">
        <v>4400370</v>
      </c>
      <c r="F90" s="41">
        <f t="shared" si="4"/>
        <v>111.86</v>
      </c>
      <c r="G90" s="42">
        <f>ROUND((J90*(1-Скидка!E$1)),2)</f>
        <v>131.99</v>
      </c>
      <c r="H90" s="43">
        <f t="shared" si="5"/>
        <v>0</v>
      </c>
      <c r="I90" s="51"/>
      <c r="J90" s="45">
        <f>ROUND((VLOOKUP(ES75_Easy_200!E90,'Полный поартикульный список'!A:E,5,0)),2)</f>
        <v>131.99</v>
      </c>
      <c r="K90" s="39"/>
      <c r="L90" s="21"/>
      <c r="M90" s="26"/>
      <c r="N90" s="21"/>
      <c r="O90" s="26"/>
      <c r="P90" s="21"/>
      <c r="Q90" s="21"/>
      <c r="R90" s="21"/>
      <c r="S90" s="21"/>
      <c r="T90" s="26"/>
      <c r="U90" s="21"/>
      <c r="V90" s="21"/>
      <c r="W90" s="46"/>
      <c r="X90" s="47"/>
      <c r="Y90" s="20"/>
      <c r="Z90" s="46"/>
      <c r="AA90" s="47"/>
      <c r="AB90" s="48"/>
      <c r="AC90" s="48"/>
      <c r="AD90" s="48"/>
      <c r="AE90" s="29"/>
      <c r="AF90" s="21"/>
      <c r="AG90" s="21"/>
      <c r="AH90" s="29"/>
      <c r="AI90" s="29"/>
      <c r="AJ90" s="29"/>
      <c r="AK90" s="29"/>
      <c r="AL90" s="56"/>
      <c r="AM90" s="29"/>
      <c r="AN90" s="29"/>
      <c r="AO90" s="29"/>
      <c r="AP90" s="57"/>
      <c r="AQ90" s="58"/>
    </row>
    <row r="91" spans="1:43" s="59" customFormat="1" x14ac:dyDescent="0.2">
      <c r="A91" s="54" t="s">
        <v>530</v>
      </c>
      <c r="B91" s="39"/>
      <c r="C91" s="333" t="str">
        <f>VLOOKUP(E91,'Полный поартикульный список'!A:B,2,0)</f>
        <v>A09</v>
      </c>
      <c r="D91" s="39" t="s">
        <v>382</v>
      </c>
      <c r="E91" s="55">
        <v>33438001150</v>
      </c>
      <c r="F91" s="41">
        <f t="shared" si="4"/>
        <v>29.01</v>
      </c>
      <c r="G91" s="42">
        <f>ROUND((J91*(1-Скидка!E$1)),2)</f>
        <v>34.229999999999997</v>
      </c>
      <c r="H91" s="43">
        <f t="shared" si="5"/>
        <v>0</v>
      </c>
      <c r="I91" s="51"/>
      <c r="J91" s="45">
        <f>ROUND((VLOOKUP(ES75_Easy_200!E91,'Полный поартикульный список'!A:E,5,0)),2)</f>
        <v>34.229999999999997</v>
      </c>
      <c r="K91" s="39"/>
      <c r="L91" s="21"/>
      <c r="M91" s="26"/>
      <c r="N91" s="21"/>
      <c r="O91" s="26"/>
      <c r="P91" s="21"/>
      <c r="Q91" s="21"/>
      <c r="R91" s="21"/>
      <c r="S91" s="21"/>
      <c r="T91" s="26"/>
      <c r="U91" s="21"/>
      <c r="V91" s="21"/>
      <c r="W91" s="46"/>
      <c r="X91" s="47"/>
      <c r="Y91" s="20"/>
      <c r="Z91" s="46"/>
      <c r="AA91" s="47"/>
      <c r="AB91" s="48"/>
      <c r="AC91" s="48"/>
      <c r="AD91" s="48"/>
      <c r="AE91" s="29"/>
      <c r="AF91" s="21"/>
      <c r="AG91" s="21"/>
      <c r="AH91" s="29"/>
      <c r="AI91" s="29"/>
      <c r="AJ91" s="29"/>
      <c r="AK91" s="29"/>
      <c r="AL91" s="56"/>
      <c r="AM91" s="29"/>
      <c r="AN91" s="29"/>
      <c r="AO91" s="29"/>
      <c r="AP91" s="57"/>
      <c r="AQ91" s="58"/>
    </row>
    <row r="92" spans="1:43" s="59" customFormat="1" ht="22.5" x14ac:dyDescent="0.2">
      <c r="A92" s="54" t="s">
        <v>531</v>
      </c>
      <c r="B92" s="39"/>
      <c r="C92" s="333" t="str">
        <f>VLOOKUP(E92,'Полный поартикульный список'!A:B,2,0)</f>
        <v>G13</v>
      </c>
      <c r="D92" s="39" t="s">
        <v>439</v>
      </c>
      <c r="E92" s="55">
        <v>80700100099</v>
      </c>
      <c r="F92" s="41">
        <f t="shared" si="4"/>
        <v>17.64</v>
      </c>
      <c r="G92" s="42">
        <f>ROUND((J92*(1-Скидка!I$1)),2)</f>
        <v>20.81</v>
      </c>
      <c r="H92" s="43">
        <f t="shared" si="5"/>
        <v>0</v>
      </c>
      <c r="I92" s="51"/>
      <c r="J92" s="45">
        <f>ROUND((VLOOKUP(ES75_Easy_200!E92,'Полный поартикульный список'!A:E,5,0)),2)</f>
        <v>20.81</v>
      </c>
      <c r="K92" s="56"/>
      <c r="L92" s="21"/>
      <c r="M92" s="26"/>
      <c r="N92" s="21"/>
      <c r="O92" s="26"/>
      <c r="P92" s="21"/>
      <c r="Q92" s="21"/>
      <c r="R92" s="21"/>
      <c r="S92" s="21"/>
      <c r="T92" s="26"/>
      <c r="U92" s="21"/>
      <c r="V92" s="21"/>
      <c r="W92" s="46"/>
      <c r="X92" s="47"/>
      <c r="Y92" s="20"/>
      <c r="Z92" s="46"/>
      <c r="AA92" s="47"/>
      <c r="AB92" s="48"/>
      <c r="AC92" s="48"/>
      <c r="AD92" s="48"/>
      <c r="AE92" s="29"/>
      <c r="AF92" s="21"/>
      <c r="AG92" s="21"/>
      <c r="AH92" s="29"/>
      <c r="AI92" s="29"/>
      <c r="AJ92" s="29"/>
      <c r="AK92" s="29"/>
      <c r="AL92" s="56"/>
      <c r="AM92" s="29"/>
      <c r="AN92" s="29"/>
      <c r="AO92" s="29"/>
      <c r="AP92" s="57"/>
      <c r="AQ92" s="58"/>
    </row>
    <row r="93" spans="1:43" s="59" customFormat="1" x14ac:dyDescent="0.2">
      <c r="A93" s="54" t="s">
        <v>532</v>
      </c>
      <c r="B93" s="39"/>
      <c r="C93" s="333" t="str">
        <f>VLOOKUP(E93,'Полный поартикульный список'!A:B,2,0)</f>
        <v>A09</v>
      </c>
      <c r="D93" s="39" t="s">
        <v>439</v>
      </c>
      <c r="E93" s="55">
        <v>32509421120</v>
      </c>
      <c r="F93" s="41">
        <f t="shared" si="4"/>
        <v>6.35</v>
      </c>
      <c r="G93" s="42">
        <f>ROUND((J93*(1-Скидка!E$1)),2)</f>
        <v>7.49</v>
      </c>
      <c r="H93" s="43">
        <f t="shared" si="5"/>
        <v>0</v>
      </c>
      <c r="I93" s="51"/>
      <c r="J93" s="45">
        <f>ROUND((VLOOKUP(ES75_Easy_200!E93,'Полный поартикульный список'!A:E,5,0)),2)</f>
        <v>7.49</v>
      </c>
      <c r="K93" s="56"/>
      <c r="L93" s="21"/>
      <c r="M93" s="26"/>
      <c r="N93" s="21"/>
      <c r="O93" s="26"/>
      <c r="P93" s="21"/>
      <c r="Q93" s="21"/>
      <c r="R93" s="21"/>
      <c r="S93" s="21"/>
      <c r="T93" s="26"/>
      <c r="U93" s="21"/>
      <c r="V93" s="21"/>
      <c r="W93" s="46"/>
      <c r="X93" s="47"/>
      <c r="Y93" s="20"/>
      <c r="Z93" s="46"/>
      <c r="AA93" s="47"/>
      <c r="AB93" s="48"/>
      <c r="AC93" s="48"/>
      <c r="AD93" s="48"/>
      <c r="AE93" s="29"/>
      <c r="AF93" s="21"/>
      <c r="AG93" s="21"/>
      <c r="AH93" s="29"/>
      <c r="AI93" s="29"/>
      <c r="AJ93" s="29"/>
      <c r="AK93" s="29"/>
      <c r="AL93" s="56"/>
      <c r="AM93" s="29"/>
      <c r="AN93" s="29"/>
      <c r="AO93" s="29"/>
      <c r="AP93" s="57"/>
      <c r="AQ93" s="58"/>
    </row>
    <row r="94" spans="1:43" s="59" customFormat="1" ht="22.5" x14ac:dyDescent="0.2">
      <c r="A94" s="54" t="s">
        <v>533</v>
      </c>
      <c r="B94" s="39"/>
      <c r="C94" s="333" t="str">
        <f>VLOOKUP(E94,'Полный поартикульный список'!A:B,2,0)</f>
        <v>G13</v>
      </c>
      <c r="D94" s="369" t="s">
        <v>439</v>
      </c>
      <c r="E94" s="55">
        <v>80700310199</v>
      </c>
      <c r="F94" s="41">
        <f t="shared" si="4"/>
        <v>2.89</v>
      </c>
      <c r="G94" s="42">
        <f>ROUND((J94*(1-Скидка!I$1)),2)</f>
        <v>3.41</v>
      </c>
      <c r="H94" s="43">
        <f t="shared" si="5"/>
        <v>0</v>
      </c>
      <c r="I94" s="51"/>
      <c r="J94" s="45">
        <f>ROUND((VLOOKUP(ES75_Easy_200!E94,'Полный поартикульный список'!A:E,5,0)),2)</f>
        <v>3.41</v>
      </c>
      <c r="K94" s="56"/>
      <c r="L94" s="21"/>
      <c r="M94" s="26"/>
      <c r="N94" s="21"/>
      <c r="O94" s="26"/>
      <c r="P94" s="21"/>
      <c r="Q94" s="21"/>
      <c r="R94" s="21"/>
      <c r="S94" s="21"/>
      <c r="T94" s="26"/>
      <c r="U94" s="21"/>
      <c r="V94" s="21"/>
      <c r="W94" s="46"/>
      <c r="X94" s="47"/>
      <c r="Y94" s="20"/>
      <c r="Z94" s="46"/>
      <c r="AA94" s="47"/>
      <c r="AB94" s="48"/>
      <c r="AC94" s="48"/>
      <c r="AD94" s="48"/>
      <c r="AE94" s="29"/>
      <c r="AF94" s="21"/>
      <c r="AG94" s="21"/>
      <c r="AH94" s="29"/>
      <c r="AI94" s="29"/>
      <c r="AJ94" s="29"/>
      <c r="AK94" s="29"/>
      <c r="AL94" s="56"/>
      <c r="AM94" s="29"/>
      <c r="AN94" s="29"/>
      <c r="AO94" s="29"/>
      <c r="AP94" s="57"/>
      <c r="AQ94" s="58"/>
    </row>
    <row r="95" spans="1:43" s="59" customFormat="1" x14ac:dyDescent="0.2">
      <c r="A95" s="54" t="s">
        <v>534</v>
      </c>
      <c r="B95" s="39"/>
      <c r="C95" s="333" t="str">
        <f>VLOOKUP(E95,'Полный поартикульный список'!A:B,2,0)</f>
        <v>A09</v>
      </c>
      <c r="D95" s="369" t="s">
        <v>439</v>
      </c>
      <c r="E95" s="55">
        <v>32519002120</v>
      </c>
      <c r="F95" s="41">
        <f t="shared" si="4"/>
        <v>5.69</v>
      </c>
      <c r="G95" s="42">
        <f>ROUND((J95*(1-Скидка!E$1)),2)</f>
        <v>6.72</v>
      </c>
      <c r="H95" s="43">
        <f t="shared" si="5"/>
        <v>0</v>
      </c>
      <c r="I95" s="51"/>
      <c r="J95" s="45">
        <f>ROUND((VLOOKUP(ES75_Easy_200!E95,'Полный поартикульный список'!A:E,5,0)),2)</f>
        <v>6.72</v>
      </c>
      <c r="K95" s="56"/>
      <c r="L95" s="21"/>
      <c r="M95" s="26"/>
      <c r="N95" s="21"/>
      <c r="O95" s="26"/>
      <c r="P95" s="21"/>
      <c r="Q95" s="21"/>
      <c r="R95" s="21"/>
      <c r="S95" s="21"/>
      <c r="T95" s="26"/>
      <c r="U95" s="21"/>
      <c r="V95" s="21"/>
      <c r="W95" s="46"/>
      <c r="X95" s="47"/>
      <c r="Y95" s="20"/>
      <c r="Z95" s="46"/>
      <c r="AA95" s="47"/>
      <c r="AB95" s="48"/>
      <c r="AC95" s="48"/>
      <c r="AD95" s="48"/>
      <c r="AE95" s="29"/>
      <c r="AF95" s="21"/>
      <c r="AG95" s="21"/>
      <c r="AH95" s="29"/>
      <c r="AI95" s="29"/>
      <c r="AJ95" s="29"/>
      <c r="AK95" s="29"/>
      <c r="AL95" s="56"/>
      <c r="AM95" s="29"/>
      <c r="AN95" s="29"/>
      <c r="AO95" s="29"/>
      <c r="AP95" s="57"/>
      <c r="AQ95" s="58"/>
    </row>
    <row r="96" spans="1:43" s="59" customFormat="1" x14ac:dyDescent="0.2">
      <c r="A96" s="54" t="s">
        <v>535</v>
      </c>
      <c r="B96" s="39"/>
      <c r="C96" s="333" t="str">
        <f>VLOOKUP(E96,'Полный поартикульный список'!A:B,2,0)</f>
        <v>A07</v>
      </c>
      <c r="D96" s="369" t="s">
        <v>439</v>
      </c>
      <c r="E96" s="55">
        <v>32518802120</v>
      </c>
      <c r="F96" s="41">
        <f t="shared" si="4"/>
        <v>8.4700000000000006</v>
      </c>
      <c r="G96" s="42">
        <f>ROUND((J96*(1-Скидка!E$1)),2)</f>
        <v>9.99</v>
      </c>
      <c r="H96" s="43">
        <f t="shared" si="5"/>
        <v>0</v>
      </c>
      <c r="I96" s="51"/>
      <c r="J96" s="45">
        <f>ROUND((VLOOKUP(ES75_Easy_200!E96,'Полный поартикульный список'!A:E,5,0)),2)</f>
        <v>9.99</v>
      </c>
      <c r="K96" s="56"/>
      <c r="L96" s="21"/>
      <c r="M96" s="26"/>
      <c r="N96" s="21"/>
      <c r="O96" s="26"/>
      <c r="P96" s="21"/>
      <c r="Q96" s="21"/>
      <c r="R96" s="21"/>
      <c r="S96" s="21"/>
      <c r="T96" s="26"/>
      <c r="U96" s="21"/>
      <c r="V96" s="21"/>
      <c r="W96" s="46"/>
      <c r="X96" s="47"/>
      <c r="Y96" s="20"/>
      <c r="Z96" s="46"/>
      <c r="AA96" s="47"/>
      <c r="AB96" s="48"/>
      <c r="AC96" s="48"/>
      <c r="AD96" s="48"/>
      <c r="AE96" s="29"/>
      <c r="AF96" s="21"/>
      <c r="AG96" s="21"/>
      <c r="AH96" s="29"/>
      <c r="AI96" s="29"/>
      <c r="AJ96" s="29"/>
      <c r="AK96" s="29"/>
      <c r="AL96" s="56"/>
      <c r="AM96" s="29"/>
      <c r="AN96" s="29"/>
      <c r="AO96" s="29"/>
      <c r="AP96" s="57"/>
      <c r="AQ96" s="58"/>
    </row>
    <row r="97" spans="1:242" s="59" customFormat="1" ht="22.5" x14ac:dyDescent="0.2">
      <c r="A97" s="54" t="s">
        <v>536</v>
      </c>
      <c r="B97" s="39"/>
      <c r="C97" s="333" t="str">
        <f>VLOOKUP(E97,'Полный поартикульный список'!A:B,2,0)</f>
        <v>G08</v>
      </c>
      <c r="D97" s="39" t="s">
        <v>382</v>
      </c>
      <c r="E97" s="55">
        <v>82920570099</v>
      </c>
      <c r="F97" s="41">
        <f t="shared" si="4"/>
        <v>13.78</v>
      </c>
      <c r="G97" s="42">
        <f>ROUND((J97*(1-Скидка!I$1)),2)</f>
        <v>16.260000000000002</v>
      </c>
      <c r="H97" s="43">
        <f>F97*I97*1.18</f>
        <v>0</v>
      </c>
      <c r="I97" s="51"/>
      <c r="J97" s="45">
        <f>ROUND((VLOOKUP(ES75_Easy_200!E97,'Полный поартикульный список'!A:E,5,0)),2)</f>
        <v>16.260000000000002</v>
      </c>
      <c r="K97" s="56"/>
      <c r="L97" s="21"/>
      <c r="M97" s="26"/>
      <c r="N97" s="21"/>
      <c r="O97" s="26"/>
      <c r="P97" s="21"/>
      <c r="Q97" s="21"/>
      <c r="R97" s="21"/>
      <c r="S97" s="21"/>
      <c r="T97" s="26"/>
      <c r="U97" s="21"/>
      <c r="V97" s="21"/>
      <c r="W97" s="46"/>
      <c r="X97" s="47"/>
      <c r="Y97" s="20"/>
      <c r="Z97" s="46"/>
      <c r="AA97" s="47"/>
      <c r="AB97" s="48"/>
      <c r="AC97" s="48"/>
      <c r="AD97" s="48"/>
      <c r="AE97" s="29"/>
      <c r="AF97" s="21"/>
      <c r="AG97" s="21"/>
      <c r="AH97" s="29"/>
      <c r="AI97" s="29"/>
      <c r="AJ97" s="29"/>
      <c r="AK97" s="29"/>
      <c r="AL97" s="56"/>
      <c r="AM97" s="29"/>
      <c r="AN97" s="29"/>
      <c r="AO97" s="29"/>
      <c r="AP97" s="57"/>
      <c r="AQ97" s="58"/>
    </row>
    <row r="98" spans="1:242" s="59" customFormat="1" x14ac:dyDescent="0.2">
      <c r="A98" s="54" t="s">
        <v>537</v>
      </c>
      <c r="B98" s="39"/>
      <c r="C98" s="333"/>
      <c r="D98" s="39"/>
      <c r="E98" s="55">
        <v>8020014</v>
      </c>
      <c r="F98" s="41">
        <f t="shared" si="4"/>
        <v>3</v>
      </c>
      <c r="G98" s="42">
        <f>J98</f>
        <v>3.54</v>
      </c>
      <c r="H98" s="43">
        <f>J98*I98</f>
        <v>0</v>
      </c>
      <c r="I98" s="51"/>
      <c r="J98" s="45">
        <f>ROUND((VLOOKUP(ES75_Easy_200!E98,'Полный поартикульный список'!A:E,5,0)),2)</f>
        <v>3.54</v>
      </c>
      <c r="K98" s="56"/>
      <c r="L98" s="21"/>
      <c r="M98" s="26"/>
      <c r="N98" s="21"/>
      <c r="O98" s="26"/>
      <c r="P98" s="21"/>
      <c r="Q98" s="21"/>
      <c r="R98" s="21"/>
      <c r="S98" s="21"/>
      <c r="T98" s="26"/>
      <c r="U98" s="21"/>
      <c r="V98" s="21"/>
      <c r="W98" s="46"/>
      <c r="X98" s="47"/>
      <c r="Y98" s="20"/>
      <c r="Z98" s="46"/>
      <c r="AA98" s="47"/>
      <c r="AB98" s="48"/>
      <c r="AC98" s="48"/>
      <c r="AD98" s="48"/>
      <c r="AE98" s="29"/>
      <c r="AF98" s="21"/>
      <c r="AG98" s="21"/>
      <c r="AH98" s="29"/>
      <c r="AI98" s="29"/>
      <c r="AJ98" s="29"/>
      <c r="AK98" s="29"/>
      <c r="AL98" s="56"/>
      <c r="AM98" s="29"/>
      <c r="AN98" s="29"/>
      <c r="AO98" s="29"/>
      <c r="AP98" s="57"/>
      <c r="AQ98" s="58"/>
    </row>
    <row r="99" spans="1:242" s="59" customFormat="1" x14ac:dyDescent="0.2">
      <c r="A99" s="54" t="s">
        <v>538</v>
      </c>
      <c r="B99" s="39"/>
      <c r="C99" s="333" t="str">
        <f>VLOOKUP(E99,'Полный поартикульный список'!A:B,2,0)</f>
        <v>A09</v>
      </c>
      <c r="D99" s="39" t="s">
        <v>389</v>
      </c>
      <c r="E99" s="55">
        <v>4400390</v>
      </c>
      <c r="F99" s="41">
        <f t="shared" si="4"/>
        <v>186.69</v>
      </c>
      <c r="G99" s="42">
        <f>ROUND((J99*(1-Скидка!E$1)),2)</f>
        <v>220.29</v>
      </c>
      <c r="H99" s="43">
        <f t="shared" ref="H99:H109" si="7">F99*I99*1.18</f>
        <v>0</v>
      </c>
      <c r="I99" s="51"/>
      <c r="J99" s="45">
        <f>ROUND((VLOOKUP(ES75_Easy_200!E99,'Полный поартикульный список'!A:E,5,0)),2)</f>
        <v>220.29</v>
      </c>
      <c r="K99" s="56"/>
      <c r="L99" s="21"/>
      <c r="M99" s="26"/>
      <c r="N99" s="21"/>
      <c r="O99" s="26"/>
      <c r="P99" s="21"/>
      <c r="Q99" s="21"/>
      <c r="R99" s="21"/>
      <c r="S99" s="21"/>
      <c r="T99" s="26"/>
      <c r="U99" s="21"/>
      <c r="V99" s="21"/>
      <c r="W99" s="46"/>
      <c r="X99" s="47"/>
      <c r="Y99" s="20"/>
      <c r="Z99" s="46"/>
      <c r="AA99" s="47"/>
      <c r="AB99" s="48"/>
      <c r="AC99" s="48"/>
      <c r="AD99" s="48"/>
      <c r="AE99" s="29"/>
      <c r="AF99" s="21"/>
      <c r="AG99" s="21"/>
      <c r="AH99" s="29"/>
      <c r="AI99" s="29"/>
      <c r="AJ99" s="29"/>
      <c r="AK99" s="29"/>
      <c r="AL99" s="56"/>
      <c r="AM99" s="29"/>
      <c r="AN99" s="29"/>
      <c r="AO99" s="29"/>
      <c r="AP99" s="57"/>
      <c r="AQ99" s="58"/>
    </row>
    <row r="100" spans="1:242" s="80" customFormat="1" x14ac:dyDescent="0.2">
      <c r="A100" s="63" t="s">
        <v>539</v>
      </c>
      <c r="B100" s="64"/>
      <c r="C100" s="334" t="str">
        <f>VLOOKUP(E100,'Полный поартикульный список'!A:B,2,0)</f>
        <v>A05</v>
      </c>
      <c r="D100" s="64" t="s">
        <v>382</v>
      </c>
      <c r="E100" s="65">
        <v>25505701120</v>
      </c>
      <c r="F100" s="66">
        <f t="shared" si="4"/>
        <v>328.94</v>
      </c>
      <c r="G100" s="67">
        <f>ROUND((J100*(1-Скидка!E$1)),2)</f>
        <v>388.15</v>
      </c>
      <c r="H100" s="68">
        <f t="shared" si="7"/>
        <v>0</v>
      </c>
      <c r="I100" s="69"/>
      <c r="J100" s="45">
        <f>ROUND((VLOOKUP(ES75_Easy_200!E100,'Полный поартикульный список'!A:E,5,0)),2)</f>
        <v>388.15</v>
      </c>
      <c r="K100" s="70"/>
      <c r="L100" s="21"/>
      <c r="M100" s="26"/>
      <c r="N100" s="21"/>
      <c r="O100" s="26"/>
      <c r="P100" s="21"/>
      <c r="Q100" s="71"/>
      <c r="R100" s="71"/>
      <c r="S100" s="71"/>
      <c r="T100" s="72"/>
      <c r="U100" s="71"/>
      <c r="V100" s="71"/>
      <c r="W100" s="73"/>
      <c r="X100" s="74"/>
      <c r="Y100" s="75"/>
      <c r="Z100" s="73"/>
      <c r="AA100" s="74"/>
      <c r="AB100" s="76"/>
      <c r="AC100" s="76"/>
      <c r="AD100" s="76"/>
      <c r="AE100" s="77"/>
      <c r="AF100" s="71"/>
      <c r="AG100" s="71"/>
      <c r="AH100" s="77"/>
      <c r="AI100" s="77"/>
      <c r="AJ100" s="77"/>
      <c r="AK100" s="77"/>
      <c r="AL100" s="70"/>
      <c r="AM100" s="77"/>
      <c r="AN100" s="29"/>
      <c r="AO100" s="29"/>
      <c r="AP100" s="78"/>
      <c r="AQ100" s="79"/>
      <c r="AS100" s="59"/>
      <c r="AT100" s="59"/>
      <c r="AU100" s="59"/>
      <c r="AV100" s="59"/>
      <c r="AX100" s="59"/>
      <c r="AY100" s="59"/>
      <c r="AZ100" s="59"/>
    </row>
    <row r="101" spans="1:242" s="80" customFormat="1" x14ac:dyDescent="0.2">
      <c r="A101" s="63" t="s">
        <v>540</v>
      </c>
      <c r="B101" s="64"/>
      <c r="C101" s="334" t="str">
        <f>VLOOKUP(E101,'Полный поартикульный список'!A:B,2,0)</f>
        <v>A05</v>
      </c>
      <c r="D101" s="64" t="s">
        <v>382</v>
      </c>
      <c r="E101" s="65">
        <v>25505801140</v>
      </c>
      <c r="F101" s="66">
        <f t="shared" si="4"/>
        <v>186.4</v>
      </c>
      <c r="G101" s="67">
        <f>ROUND((J101*(1-Скидка!E$1)),2)</f>
        <v>219.95</v>
      </c>
      <c r="H101" s="68">
        <f t="shared" si="7"/>
        <v>0</v>
      </c>
      <c r="I101" s="69"/>
      <c r="J101" s="45">
        <f>ROUND((VLOOKUP(ES75_Easy_200!E101,'Полный поартикульный список'!A:E,5,0)),2)</f>
        <v>219.95</v>
      </c>
      <c r="K101" s="70"/>
      <c r="L101" s="21"/>
      <c r="M101" s="26"/>
      <c r="N101" s="21"/>
      <c r="O101" s="26"/>
      <c r="P101" s="21"/>
      <c r="Q101" s="71"/>
      <c r="R101" s="71"/>
      <c r="S101" s="71"/>
      <c r="T101" s="72"/>
      <c r="U101" s="71"/>
      <c r="V101" s="71"/>
      <c r="W101" s="73"/>
      <c r="X101" s="74"/>
      <c r="Y101" s="75"/>
      <c r="Z101" s="73"/>
      <c r="AA101" s="74"/>
      <c r="AB101" s="76"/>
      <c r="AC101" s="76"/>
      <c r="AD101" s="76"/>
      <c r="AE101" s="77"/>
      <c r="AF101" s="71"/>
      <c r="AG101" s="71"/>
      <c r="AH101" s="77"/>
      <c r="AI101" s="77"/>
      <c r="AJ101" s="77"/>
      <c r="AK101" s="77"/>
      <c r="AL101" s="70"/>
      <c r="AM101" s="77"/>
      <c r="AN101" s="29"/>
      <c r="AO101" s="29"/>
      <c r="AP101" s="78"/>
      <c r="AQ101" s="79"/>
      <c r="AS101" s="59"/>
      <c r="AT101" s="59"/>
      <c r="AU101" s="59"/>
      <c r="AV101" s="59"/>
      <c r="AX101" s="59"/>
      <c r="AY101" s="59"/>
      <c r="AZ101" s="59"/>
    </row>
    <row r="102" spans="1:242" s="80" customFormat="1" ht="22.5" x14ac:dyDescent="0.2">
      <c r="A102" s="63" t="s">
        <v>541</v>
      </c>
      <c r="B102" s="64"/>
      <c r="C102" s="334" t="str">
        <f>VLOOKUP(E102,'Полный поартикульный список'!A:B,2,0)</f>
        <v>A07</v>
      </c>
      <c r="D102" s="64" t="s">
        <v>439</v>
      </c>
      <c r="E102" s="65">
        <v>25505501120</v>
      </c>
      <c r="F102" s="66">
        <f t="shared" si="4"/>
        <v>9.8800000000000008</v>
      </c>
      <c r="G102" s="67">
        <f>ROUND((J102*(1-Скидка!E$1)),2)</f>
        <v>11.66</v>
      </c>
      <c r="H102" s="68">
        <f t="shared" si="7"/>
        <v>0</v>
      </c>
      <c r="I102" s="69"/>
      <c r="J102" s="45">
        <f>ROUND((VLOOKUP(ES75_Easy_200!E102,'Полный поартикульный список'!A:E,5,0)),2)</f>
        <v>11.66</v>
      </c>
      <c r="K102" s="70"/>
      <c r="L102" s="21"/>
      <c r="M102" s="26"/>
      <c r="N102" s="21"/>
      <c r="O102" s="26"/>
      <c r="P102" s="21"/>
      <c r="Q102" s="71"/>
      <c r="R102" s="71"/>
      <c r="S102" s="71"/>
      <c r="T102" s="72"/>
      <c r="U102" s="71"/>
      <c r="V102" s="71"/>
      <c r="W102" s="73"/>
      <c r="X102" s="74"/>
      <c r="Y102" s="75"/>
      <c r="Z102" s="73"/>
      <c r="AA102" s="74"/>
      <c r="AB102" s="76"/>
      <c r="AC102" s="76"/>
      <c r="AD102" s="76"/>
      <c r="AE102" s="77"/>
      <c r="AF102" s="71"/>
      <c r="AG102" s="71"/>
      <c r="AH102" s="77"/>
      <c r="AI102" s="77"/>
      <c r="AJ102" s="77"/>
      <c r="AK102" s="77"/>
      <c r="AL102" s="70"/>
      <c r="AM102" s="77"/>
      <c r="AN102" s="29"/>
      <c r="AO102" s="29"/>
      <c r="AP102" s="78"/>
      <c r="AQ102" s="79"/>
      <c r="AS102" s="59"/>
      <c r="AT102" s="59"/>
      <c r="AU102" s="59"/>
      <c r="AV102" s="59"/>
      <c r="AX102" s="59"/>
      <c r="AY102" s="59"/>
      <c r="AZ102" s="59"/>
    </row>
    <row r="103" spans="1:242" s="80" customFormat="1" ht="22.5" x14ac:dyDescent="0.2">
      <c r="A103" s="63" t="s">
        <v>542</v>
      </c>
      <c r="B103" s="64"/>
      <c r="C103" s="334" t="str">
        <f>VLOOKUP(E103,'Полный поартикульный список'!A:B,2,0)</f>
        <v>A05</v>
      </c>
      <c r="D103" s="64" t="s">
        <v>382</v>
      </c>
      <c r="E103" s="65">
        <v>4010260</v>
      </c>
      <c r="F103" s="66">
        <f t="shared" si="4"/>
        <v>567.75</v>
      </c>
      <c r="G103" s="67">
        <f>ROUND((J103*(1-Скидка!E$1)),2)</f>
        <v>669.95</v>
      </c>
      <c r="H103" s="68">
        <f t="shared" si="7"/>
        <v>0</v>
      </c>
      <c r="I103" s="69"/>
      <c r="J103" s="45">
        <f>ROUND((VLOOKUP(ES75_Easy_200!E103,'Полный поартикульный список'!A:E,5,0)),2)</f>
        <v>669.95</v>
      </c>
      <c r="K103" s="70"/>
      <c r="L103" s="21"/>
      <c r="M103" s="26"/>
      <c r="N103" s="21"/>
      <c r="O103" s="26"/>
      <c r="P103" s="21"/>
      <c r="Q103" s="71"/>
      <c r="R103" s="71"/>
      <c r="S103" s="71"/>
      <c r="T103" s="72"/>
      <c r="U103" s="71"/>
      <c r="V103" s="71"/>
      <c r="W103" s="73"/>
      <c r="X103" s="74"/>
      <c r="Y103" s="75"/>
      <c r="Z103" s="73"/>
      <c r="AA103" s="74"/>
      <c r="AB103" s="76"/>
      <c r="AC103" s="76"/>
      <c r="AD103" s="76"/>
      <c r="AE103" s="77"/>
      <c r="AF103" s="71"/>
      <c r="AG103" s="71"/>
      <c r="AH103" s="77"/>
      <c r="AI103" s="77"/>
      <c r="AJ103" s="77"/>
      <c r="AK103" s="77"/>
      <c r="AL103" s="70"/>
      <c r="AM103" s="77"/>
      <c r="AN103" s="29"/>
      <c r="AO103" s="29"/>
      <c r="AP103" s="78"/>
      <c r="AQ103" s="79"/>
      <c r="AS103" s="59"/>
      <c r="AT103" s="59"/>
      <c r="AU103" s="59"/>
      <c r="AV103" s="59"/>
      <c r="AX103" s="59"/>
      <c r="AY103" s="59"/>
      <c r="AZ103" s="59"/>
    </row>
    <row r="104" spans="1:242" s="80" customFormat="1" x14ac:dyDescent="0.2">
      <c r="A104" s="54" t="s">
        <v>543</v>
      </c>
      <c r="B104" s="39"/>
      <c r="C104" s="333" t="str">
        <f>VLOOKUP(E104,'Полный поартикульный список'!A:B,2,0)</f>
        <v>A09</v>
      </c>
      <c r="D104" s="39" t="s">
        <v>382</v>
      </c>
      <c r="E104" s="55">
        <v>4400430</v>
      </c>
      <c r="F104" s="41">
        <f t="shared" si="4"/>
        <v>28.86</v>
      </c>
      <c r="G104" s="42">
        <f>ROUND((J104*(1-Скидка!E$1)),2)</f>
        <v>34.06</v>
      </c>
      <c r="H104" s="43">
        <f t="shared" si="7"/>
        <v>0</v>
      </c>
      <c r="I104" s="51"/>
      <c r="J104" s="45">
        <f>ROUND((VLOOKUP(ES75_Easy_200!E104,'Полный поартикульный список'!A:E,5,0)),2)</f>
        <v>34.06</v>
      </c>
      <c r="K104" s="56"/>
      <c r="L104" s="21"/>
      <c r="M104" s="21"/>
      <c r="N104" s="21"/>
      <c r="O104" s="26"/>
      <c r="P104" s="21"/>
      <c r="Q104" s="21"/>
      <c r="R104" s="46"/>
      <c r="S104" s="47"/>
      <c r="T104" s="20"/>
      <c r="U104" s="46"/>
      <c r="V104" s="47"/>
      <c r="W104" s="48"/>
      <c r="X104" s="48"/>
      <c r="Y104" s="48"/>
      <c r="Z104" s="29"/>
      <c r="AA104" s="21"/>
      <c r="AB104" s="21"/>
      <c r="AC104" s="29"/>
      <c r="AD104" s="29"/>
      <c r="AE104" s="29"/>
      <c r="AF104" s="29"/>
      <c r="AG104" s="56"/>
      <c r="AH104" s="29"/>
      <c r="AI104" s="57"/>
      <c r="AJ104" s="58"/>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c r="CU104" s="59"/>
      <c r="CV104" s="59"/>
      <c r="CW104" s="59"/>
      <c r="CX104" s="59"/>
      <c r="CY104" s="59"/>
      <c r="CZ104" s="59"/>
      <c r="DA104" s="59"/>
      <c r="DB104" s="59"/>
      <c r="DC104" s="59"/>
      <c r="DD104" s="59"/>
      <c r="DE104" s="59"/>
      <c r="DF104" s="59"/>
      <c r="DG104" s="59"/>
      <c r="DH104" s="59"/>
      <c r="DI104" s="59"/>
      <c r="DJ104" s="59"/>
      <c r="DK104" s="59"/>
      <c r="DL104" s="59"/>
      <c r="DM104" s="59"/>
      <c r="DN104" s="59"/>
      <c r="DO104" s="59"/>
      <c r="DP104" s="59"/>
      <c r="DQ104" s="59"/>
      <c r="DR104" s="59"/>
      <c r="DS104" s="59"/>
      <c r="DT104" s="59"/>
      <c r="DU104" s="59"/>
      <c r="DV104" s="59"/>
      <c r="DW104" s="59"/>
      <c r="DX104" s="59"/>
      <c r="DY104" s="59"/>
      <c r="DZ104" s="59"/>
      <c r="EA104" s="59"/>
      <c r="EB104" s="59"/>
      <c r="EC104" s="59"/>
      <c r="ED104" s="59"/>
      <c r="EE104" s="59"/>
      <c r="EF104" s="59"/>
      <c r="EG104" s="59"/>
      <c r="EH104" s="59"/>
      <c r="EI104" s="59"/>
      <c r="EJ104" s="59"/>
      <c r="EK104" s="59"/>
      <c r="EL104" s="59"/>
      <c r="EM104" s="59"/>
      <c r="EN104" s="59"/>
      <c r="EO104" s="59"/>
      <c r="EP104" s="59"/>
      <c r="EQ104" s="59"/>
      <c r="ER104" s="59"/>
      <c r="ES104" s="59"/>
      <c r="ET104" s="59"/>
      <c r="EU104" s="59"/>
      <c r="EV104" s="59"/>
      <c r="EW104" s="59"/>
      <c r="EX104" s="59"/>
      <c r="EY104" s="59"/>
      <c r="EZ104" s="59"/>
      <c r="FA104" s="59"/>
      <c r="FB104" s="59"/>
      <c r="FC104" s="59"/>
      <c r="FD104" s="59"/>
      <c r="FE104" s="59"/>
      <c r="FF104" s="59"/>
      <c r="FG104" s="59"/>
      <c r="FH104" s="59"/>
      <c r="FI104" s="59"/>
      <c r="FJ104" s="59"/>
      <c r="FK104" s="59"/>
      <c r="FL104" s="59"/>
      <c r="FM104" s="59"/>
      <c r="FN104" s="59"/>
      <c r="FO104" s="59"/>
      <c r="FP104" s="59"/>
      <c r="FQ104" s="59"/>
      <c r="FR104" s="59"/>
      <c r="FS104" s="59"/>
      <c r="FT104" s="59"/>
      <c r="FU104" s="59"/>
      <c r="FV104" s="59"/>
      <c r="FW104" s="59"/>
      <c r="FX104" s="59"/>
      <c r="FY104" s="59"/>
      <c r="FZ104" s="59"/>
      <c r="GA104" s="59"/>
      <c r="GB104" s="59"/>
      <c r="GC104" s="59"/>
      <c r="GD104" s="59"/>
      <c r="GE104" s="59"/>
      <c r="GF104" s="59"/>
      <c r="GG104" s="59"/>
      <c r="GH104" s="59"/>
      <c r="GI104" s="59"/>
      <c r="GJ104" s="59"/>
      <c r="GK104" s="59"/>
      <c r="GL104" s="59"/>
      <c r="GM104" s="59"/>
      <c r="GN104" s="59"/>
      <c r="GO104" s="59"/>
      <c r="GP104" s="59"/>
      <c r="GQ104" s="59"/>
      <c r="GR104" s="59"/>
      <c r="GS104" s="59"/>
      <c r="GT104" s="59"/>
      <c r="GU104" s="59"/>
      <c r="GV104" s="59"/>
      <c r="GW104" s="59"/>
      <c r="GX104" s="59"/>
      <c r="GY104" s="59"/>
      <c r="GZ104" s="59"/>
      <c r="HA104" s="59"/>
      <c r="HB104" s="59"/>
      <c r="HC104" s="59"/>
      <c r="HD104" s="59"/>
      <c r="HE104" s="59"/>
      <c r="HF104" s="59"/>
      <c r="HG104" s="59"/>
      <c r="HH104" s="59"/>
      <c r="HI104" s="59"/>
      <c r="HJ104" s="59"/>
      <c r="HK104" s="59"/>
      <c r="HL104" s="59"/>
      <c r="HM104" s="59"/>
      <c r="HN104" s="59"/>
      <c r="HO104" s="59"/>
      <c r="HP104" s="59"/>
      <c r="HQ104" s="59"/>
      <c r="HR104" s="59"/>
      <c r="HS104" s="59"/>
      <c r="HT104" s="59"/>
      <c r="HU104" s="59"/>
      <c r="HV104" s="59"/>
      <c r="HW104" s="59"/>
      <c r="HX104" s="59"/>
      <c r="HY104" s="59"/>
      <c r="HZ104" s="59"/>
      <c r="IA104" s="59"/>
      <c r="IB104" s="59"/>
      <c r="IC104" s="59"/>
      <c r="ID104" s="59"/>
      <c r="IE104" s="59"/>
      <c r="IF104" s="59"/>
      <c r="IG104" s="59"/>
      <c r="IH104" s="59"/>
    </row>
    <row r="105" spans="1:242" s="80" customFormat="1" x14ac:dyDescent="0.2">
      <c r="A105" s="54" t="s">
        <v>544</v>
      </c>
      <c r="B105" s="39"/>
      <c r="C105" s="333" t="str">
        <f>VLOOKUP(E105,'Полный поартикульный список'!A:B,2,0)</f>
        <v>A09</v>
      </c>
      <c r="D105" s="39" t="s">
        <v>382</v>
      </c>
      <c r="E105" s="55">
        <v>4400440</v>
      </c>
      <c r="F105" s="41">
        <f t="shared" si="4"/>
        <v>12.92</v>
      </c>
      <c r="G105" s="42">
        <f>ROUND((J105*(1-Скидка!E$1)),2)</f>
        <v>15.25</v>
      </c>
      <c r="H105" s="43">
        <f>F105*I105*1.18</f>
        <v>0</v>
      </c>
      <c r="I105" s="51"/>
      <c r="J105" s="45">
        <f>ROUND((VLOOKUP(ES75_Easy_200!E105,'Полный поартикульный список'!A:E,5,0)),2)</f>
        <v>15.25</v>
      </c>
      <c r="K105" s="56"/>
      <c r="L105" s="21"/>
      <c r="M105" s="21"/>
      <c r="N105" s="21"/>
      <c r="O105" s="26"/>
      <c r="P105" s="21"/>
      <c r="Q105" s="21"/>
      <c r="R105" s="46"/>
      <c r="S105" s="47"/>
      <c r="T105" s="20"/>
      <c r="U105" s="46"/>
      <c r="V105" s="47"/>
      <c r="W105" s="48"/>
      <c r="X105" s="48"/>
      <c r="Y105" s="48"/>
      <c r="Z105" s="29"/>
      <c r="AA105" s="21"/>
      <c r="AB105" s="21"/>
      <c r="AC105" s="29"/>
      <c r="AD105" s="29"/>
      <c r="AE105" s="29"/>
      <c r="AF105" s="29"/>
      <c r="AG105" s="56"/>
      <c r="AH105" s="29"/>
      <c r="AI105" s="57"/>
      <c r="AJ105" s="58"/>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c r="CB105" s="59"/>
      <c r="CC105" s="59"/>
      <c r="CD105" s="59"/>
      <c r="CE105" s="59"/>
      <c r="CF105" s="59"/>
      <c r="CG105" s="59"/>
      <c r="CH105" s="59"/>
      <c r="CI105" s="59"/>
      <c r="CJ105" s="59"/>
      <c r="CK105" s="59"/>
      <c r="CL105" s="59"/>
      <c r="CM105" s="59"/>
      <c r="CN105" s="59"/>
      <c r="CO105" s="59"/>
      <c r="CP105" s="59"/>
      <c r="CQ105" s="59"/>
      <c r="CR105" s="59"/>
      <c r="CS105" s="59"/>
      <c r="CT105" s="59"/>
      <c r="CU105" s="59"/>
      <c r="CV105" s="59"/>
      <c r="CW105" s="59"/>
      <c r="CX105" s="59"/>
      <c r="CY105" s="59"/>
      <c r="CZ105" s="59"/>
      <c r="DA105" s="59"/>
      <c r="DB105" s="59"/>
      <c r="DC105" s="59"/>
      <c r="DD105" s="59"/>
      <c r="DE105" s="59"/>
      <c r="DF105" s="59"/>
      <c r="DG105" s="59"/>
      <c r="DH105" s="59"/>
      <c r="DI105" s="59"/>
      <c r="DJ105" s="59"/>
      <c r="DK105" s="59"/>
      <c r="DL105" s="59"/>
      <c r="DM105" s="59"/>
      <c r="DN105" s="59"/>
      <c r="DO105" s="59"/>
      <c r="DP105" s="59"/>
      <c r="DQ105" s="59"/>
      <c r="DR105" s="59"/>
      <c r="DS105" s="59"/>
      <c r="DT105" s="59"/>
      <c r="DU105" s="59"/>
      <c r="DV105" s="59"/>
      <c r="DW105" s="59"/>
      <c r="DX105" s="59"/>
      <c r="DY105" s="59"/>
      <c r="DZ105" s="59"/>
      <c r="EA105" s="59"/>
      <c r="EB105" s="59"/>
      <c r="EC105" s="59"/>
      <c r="ED105" s="59"/>
      <c r="EE105" s="59"/>
      <c r="EF105" s="59"/>
      <c r="EG105" s="59"/>
      <c r="EH105" s="59"/>
      <c r="EI105" s="59"/>
      <c r="EJ105" s="59"/>
      <c r="EK105" s="59"/>
      <c r="EL105" s="59"/>
      <c r="EM105" s="59"/>
      <c r="EN105" s="59"/>
      <c r="EO105" s="59"/>
      <c r="EP105" s="59"/>
      <c r="EQ105" s="59"/>
      <c r="ER105" s="59"/>
      <c r="ES105" s="59"/>
      <c r="ET105" s="59"/>
      <c r="EU105" s="59"/>
      <c r="EV105" s="59"/>
      <c r="EW105" s="59"/>
      <c r="EX105" s="59"/>
      <c r="EY105" s="59"/>
      <c r="EZ105" s="59"/>
      <c r="FA105" s="59"/>
      <c r="FB105" s="59"/>
      <c r="FC105" s="59"/>
      <c r="FD105" s="59"/>
      <c r="FE105" s="59"/>
      <c r="FF105" s="59"/>
      <c r="FG105" s="59"/>
      <c r="FH105" s="59"/>
      <c r="FI105" s="59"/>
      <c r="FJ105" s="59"/>
      <c r="FK105" s="59"/>
      <c r="FL105" s="59"/>
      <c r="FM105" s="59"/>
      <c r="FN105" s="59"/>
      <c r="FO105" s="59"/>
      <c r="FP105" s="59"/>
      <c r="FQ105" s="59"/>
      <c r="FR105" s="59"/>
      <c r="FS105" s="59"/>
      <c r="FT105" s="59"/>
      <c r="FU105" s="59"/>
      <c r="FV105" s="59"/>
      <c r="FW105" s="59"/>
      <c r="FX105" s="59"/>
      <c r="FY105" s="59"/>
      <c r="FZ105" s="59"/>
      <c r="GA105" s="59"/>
      <c r="GB105" s="59"/>
      <c r="GC105" s="59"/>
      <c r="GD105" s="59"/>
      <c r="GE105" s="59"/>
      <c r="GF105" s="59"/>
      <c r="GG105" s="59"/>
      <c r="GH105" s="59"/>
      <c r="GI105" s="59"/>
      <c r="GJ105" s="59"/>
      <c r="GK105" s="59"/>
      <c r="GL105" s="59"/>
      <c r="GM105" s="59"/>
      <c r="GN105" s="59"/>
      <c r="GO105" s="59"/>
      <c r="GP105" s="59"/>
      <c r="GQ105" s="59"/>
      <c r="GR105" s="59"/>
      <c r="GS105" s="59"/>
      <c r="GT105" s="59"/>
      <c r="GU105" s="59"/>
      <c r="GV105" s="59"/>
      <c r="GW105" s="59"/>
      <c r="GX105" s="59"/>
      <c r="GY105" s="59"/>
      <c r="GZ105" s="59"/>
      <c r="HA105" s="59"/>
      <c r="HB105" s="59"/>
      <c r="HC105" s="59"/>
      <c r="HD105" s="59"/>
      <c r="HE105" s="59"/>
      <c r="HF105" s="59"/>
      <c r="HG105" s="59"/>
      <c r="HH105" s="59"/>
      <c r="HI105" s="59"/>
      <c r="HJ105" s="59"/>
      <c r="HK105" s="59"/>
      <c r="HL105" s="59"/>
      <c r="HM105" s="59"/>
      <c r="HN105" s="59"/>
      <c r="HO105" s="59"/>
      <c r="HP105" s="59"/>
      <c r="HQ105" s="59"/>
      <c r="HR105" s="59"/>
      <c r="HS105" s="59"/>
      <c r="HT105" s="59"/>
      <c r="HU105" s="59"/>
      <c r="HV105" s="59"/>
      <c r="HW105" s="59"/>
      <c r="HX105" s="59"/>
      <c r="HY105" s="59"/>
      <c r="HZ105" s="59"/>
      <c r="IA105" s="59"/>
      <c r="IB105" s="59"/>
      <c r="IC105" s="59"/>
      <c r="ID105" s="59"/>
      <c r="IE105" s="59"/>
      <c r="IF105" s="59"/>
      <c r="IG105" s="59"/>
      <c r="IH105" s="59"/>
    </row>
    <row r="106" spans="1:242" s="80" customFormat="1" x14ac:dyDescent="0.2">
      <c r="A106" s="54" t="s">
        <v>545</v>
      </c>
      <c r="B106" s="39"/>
      <c r="C106" s="333" t="str">
        <f>VLOOKUP(E106,'Полный поартикульный список'!A:B,2,0)</f>
        <v>A09</v>
      </c>
      <c r="D106" s="39" t="s">
        <v>382</v>
      </c>
      <c r="E106" s="55">
        <v>4400500</v>
      </c>
      <c r="F106" s="41">
        <f t="shared" si="4"/>
        <v>21.19</v>
      </c>
      <c r="G106" s="42">
        <f>ROUND((J106*(1-Скидка!E$1)),2)</f>
        <v>25</v>
      </c>
      <c r="H106" s="43">
        <f t="shared" si="7"/>
        <v>0</v>
      </c>
      <c r="I106" s="51"/>
      <c r="J106" s="45">
        <f>ROUND((VLOOKUP(ES75_Easy_200!E106,'Полный поартикульный список'!A:E,5,0)),2)</f>
        <v>25</v>
      </c>
      <c r="K106" s="56"/>
      <c r="L106" s="21"/>
      <c r="M106" s="21"/>
      <c r="N106" s="21"/>
      <c r="O106" s="26"/>
      <c r="P106" s="21"/>
      <c r="Q106" s="21"/>
      <c r="R106" s="46"/>
      <c r="S106" s="47"/>
      <c r="T106" s="20"/>
      <c r="U106" s="46"/>
      <c r="V106" s="47"/>
      <c r="W106" s="48"/>
      <c r="X106" s="48"/>
      <c r="Y106" s="48"/>
      <c r="Z106" s="29"/>
      <c r="AA106" s="21"/>
      <c r="AB106" s="21"/>
      <c r="AC106" s="29"/>
      <c r="AD106" s="29"/>
      <c r="AE106" s="29"/>
      <c r="AF106" s="29"/>
      <c r="AG106" s="56"/>
      <c r="AH106" s="29"/>
      <c r="AI106" s="57"/>
      <c r="AJ106" s="58"/>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59"/>
      <c r="CZ106" s="59"/>
      <c r="DA106" s="59"/>
      <c r="DB106" s="59"/>
      <c r="DC106" s="59"/>
      <c r="DD106" s="59"/>
      <c r="DE106" s="59"/>
      <c r="DF106" s="59"/>
      <c r="DG106" s="59"/>
      <c r="DH106" s="59"/>
      <c r="DI106" s="59"/>
      <c r="DJ106" s="59"/>
      <c r="DK106" s="59"/>
      <c r="DL106" s="59"/>
      <c r="DM106" s="59"/>
      <c r="DN106" s="59"/>
      <c r="DO106" s="59"/>
      <c r="DP106" s="59"/>
      <c r="DQ106" s="59"/>
      <c r="DR106" s="59"/>
      <c r="DS106" s="59"/>
      <c r="DT106" s="59"/>
      <c r="DU106" s="59"/>
      <c r="DV106" s="59"/>
      <c r="DW106" s="59"/>
      <c r="DX106" s="59"/>
      <c r="DY106" s="59"/>
      <c r="DZ106" s="59"/>
      <c r="EA106" s="59"/>
      <c r="EB106" s="59"/>
      <c r="EC106" s="59"/>
      <c r="ED106" s="59"/>
      <c r="EE106" s="59"/>
      <c r="EF106" s="59"/>
      <c r="EG106" s="59"/>
      <c r="EH106" s="59"/>
      <c r="EI106" s="59"/>
      <c r="EJ106" s="59"/>
      <c r="EK106" s="59"/>
      <c r="EL106" s="59"/>
      <c r="EM106" s="59"/>
      <c r="EN106" s="59"/>
      <c r="EO106" s="59"/>
      <c r="EP106" s="59"/>
      <c r="EQ106" s="59"/>
      <c r="ER106" s="59"/>
      <c r="ES106" s="59"/>
      <c r="ET106" s="59"/>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c r="HD106" s="59"/>
      <c r="HE106" s="59"/>
      <c r="HF106" s="59"/>
      <c r="HG106" s="59"/>
      <c r="HH106" s="59"/>
      <c r="HI106" s="59"/>
      <c r="HJ106" s="59"/>
      <c r="HK106" s="59"/>
      <c r="HL106" s="59"/>
      <c r="HM106" s="59"/>
      <c r="HN106" s="59"/>
      <c r="HO106" s="59"/>
      <c r="HP106" s="59"/>
      <c r="HQ106" s="59"/>
      <c r="HR106" s="59"/>
      <c r="HS106" s="59"/>
      <c r="HT106" s="59"/>
      <c r="HU106" s="59"/>
      <c r="HV106" s="59"/>
      <c r="HW106" s="59"/>
      <c r="HX106" s="59"/>
      <c r="HY106" s="59"/>
      <c r="HZ106" s="59"/>
      <c r="IA106" s="59"/>
      <c r="IB106" s="59"/>
      <c r="IC106" s="59"/>
      <c r="ID106" s="59"/>
      <c r="IE106" s="59"/>
      <c r="IF106" s="59"/>
      <c r="IG106" s="59"/>
      <c r="IH106" s="59"/>
    </row>
    <row r="107" spans="1:242" s="80" customFormat="1" x14ac:dyDescent="0.2">
      <c r="A107" s="54" t="s">
        <v>546</v>
      </c>
      <c r="B107" s="39"/>
      <c r="C107" s="333" t="str">
        <f>VLOOKUP(E107,'Полный поартикульный список'!A:B,2,0)</f>
        <v>A09</v>
      </c>
      <c r="D107" s="39" t="s">
        <v>382</v>
      </c>
      <c r="E107" s="55">
        <v>32543101120</v>
      </c>
      <c r="F107" s="41">
        <f t="shared" si="4"/>
        <v>166.21</v>
      </c>
      <c r="G107" s="42">
        <f>ROUND((J107*(1-Скидка!E$1)),2)</f>
        <v>196.13</v>
      </c>
      <c r="H107" s="43">
        <f t="shared" si="7"/>
        <v>0</v>
      </c>
      <c r="I107" s="51"/>
      <c r="J107" s="45">
        <f>ROUND((VLOOKUP(ES75_Easy_200!E107,'Полный поартикульный список'!A:E,5,0)),2)</f>
        <v>196.13</v>
      </c>
      <c r="K107" s="56"/>
      <c r="L107" s="21"/>
      <c r="M107" s="21"/>
      <c r="N107" s="21"/>
      <c r="O107" s="26"/>
      <c r="P107" s="21"/>
      <c r="Q107" s="21"/>
      <c r="R107" s="46"/>
      <c r="S107" s="47"/>
      <c r="T107" s="20"/>
      <c r="U107" s="46"/>
      <c r="V107" s="47"/>
      <c r="W107" s="48"/>
      <c r="X107" s="48"/>
      <c r="Y107" s="48"/>
      <c r="Z107" s="29"/>
      <c r="AA107" s="21"/>
      <c r="AB107" s="21"/>
      <c r="AC107" s="29"/>
      <c r="AD107" s="29"/>
      <c r="AE107" s="29"/>
      <c r="AF107" s="29"/>
      <c r="AG107" s="56"/>
      <c r="AH107" s="29"/>
      <c r="AI107" s="57"/>
      <c r="AJ107" s="58"/>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c r="CU107" s="59"/>
      <c r="CV107" s="59"/>
      <c r="CW107" s="59"/>
      <c r="CX107" s="59"/>
      <c r="CY107" s="59"/>
      <c r="CZ107" s="59"/>
      <c r="DA107" s="59"/>
      <c r="DB107" s="59"/>
      <c r="DC107" s="59"/>
      <c r="DD107" s="59"/>
      <c r="DE107" s="59"/>
      <c r="DF107" s="59"/>
      <c r="DG107" s="59"/>
      <c r="DH107" s="59"/>
      <c r="DI107" s="59"/>
      <c r="DJ107" s="59"/>
      <c r="DK107" s="59"/>
      <c r="DL107" s="59"/>
      <c r="DM107" s="59"/>
      <c r="DN107" s="59"/>
      <c r="DO107" s="59"/>
      <c r="DP107" s="59"/>
      <c r="DQ107" s="59"/>
      <c r="DR107" s="59"/>
      <c r="DS107" s="59"/>
      <c r="DT107" s="59"/>
      <c r="DU107" s="59"/>
      <c r="DV107" s="59"/>
      <c r="DW107" s="59"/>
      <c r="DX107" s="59"/>
      <c r="DY107" s="59"/>
      <c r="DZ107" s="59"/>
      <c r="EA107" s="59"/>
      <c r="EB107" s="59"/>
      <c r="EC107" s="59"/>
      <c r="ED107" s="59"/>
      <c r="EE107" s="59"/>
      <c r="EF107" s="59"/>
      <c r="EG107" s="59"/>
      <c r="EH107" s="59"/>
      <c r="EI107" s="59"/>
      <c r="EJ107" s="59"/>
      <c r="EK107" s="59"/>
      <c r="EL107" s="59"/>
      <c r="EM107" s="59"/>
      <c r="EN107" s="59"/>
      <c r="EO107" s="59"/>
      <c r="EP107" s="59"/>
      <c r="EQ107" s="59"/>
      <c r="ER107" s="59"/>
      <c r="ES107" s="59"/>
      <c r="ET107" s="59"/>
      <c r="EU107" s="59"/>
      <c r="EV107" s="59"/>
      <c r="EW107" s="59"/>
      <c r="EX107" s="59"/>
      <c r="EY107" s="59"/>
      <c r="EZ107" s="59"/>
      <c r="FA107" s="59"/>
      <c r="FB107" s="59"/>
      <c r="FC107" s="59"/>
      <c r="FD107" s="59"/>
      <c r="FE107" s="59"/>
      <c r="FF107" s="59"/>
      <c r="FG107" s="59"/>
      <c r="FH107" s="59"/>
      <c r="FI107" s="59"/>
      <c r="FJ107" s="59"/>
      <c r="FK107" s="59"/>
      <c r="FL107" s="59"/>
      <c r="FM107" s="59"/>
      <c r="FN107" s="59"/>
      <c r="FO107" s="59"/>
      <c r="FP107" s="59"/>
      <c r="FQ107" s="59"/>
      <c r="FR107" s="59"/>
      <c r="FS107" s="59"/>
      <c r="FT107" s="59"/>
      <c r="FU107" s="59"/>
      <c r="FV107" s="59"/>
      <c r="FW107" s="59"/>
      <c r="FX107" s="59"/>
      <c r="FY107" s="59"/>
      <c r="FZ107" s="59"/>
      <c r="GA107" s="59"/>
      <c r="GB107" s="59"/>
      <c r="GC107" s="59"/>
      <c r="GD107" s="59"/>
      <c r="GE107" s="59"/>
      <c r="GF107" s="59"/>
      <c r="GG107" s="59"/>
      <c r="GH107" s="59"/>
      <c r="GI107" s="59"/>
      <c r="GJ107" s="59"/>
      <c r="GK107" s="59"/>
      <c r="GL107" s="59"/>
      <c r="GM107" s="59"/>
      <c r="GN107" s="59"/>
      <c r="GO107" s="59"/>
      <c r="GP107" s="59"/>
      <c r="GQ107" s="59"/>
      <c r="GR107" s="59"/>
      <c r="GS107" s="59"/>
      <c r="GT107" s="59"/>
      <c r="GU107" s="59"/>
      <c r="GV107" s="59"/>
      <c r="GW107" s="59"/>
      <c r="GX107" s="59"/>
      <c r="GY107" s="59"/>
      <c r="GZ107" s="59"/>
      <c r="HA107" s="59"/>
      <c r="HB107" s="59"/>
      <c r="HC107" s="59"/>
      <c r="HD107" s="59"/>
      <c r="HE107" s="59"/>
      <c r="HF107" s="59"/>
      <c r="HG107" s="59"/>
      <c r="HH107" s="59"/>
      <c r="HI107" s="59"/>
      <c r="HJ107" s="59"/>
      <c r="HK107" s="59"/>
      <c r="HL107" s="59"/>
      <c r="HM107" s="59"/>
      <c r="HN107" s="59"/>
      <c r="HO107" s="59"/>
      <c r="HP107" s="59"/>
      <c r="HQ107" s="59"/>
      <c r="HR107" s="59"/>
      <c r="HS107" s="59"/>
      <c r="HT107" s="59"/>
      <c r="HU107" s="59"/>
      <c r="HV107" s="59"/>
      <c r="HW107" s="59"/>
      <c r="HX107" s="59"/>
      <c r="HY107" s="59"/>
      <c r="HZ107" s="59"/>
      <c r="IA107" s="59"/>
      <c r="IB107" s="59"/>
      <c r="IC107" s="59"/>
      <c r="ID107" s="59"/>
      <c r="IE107" s="59"/>
      <c r="IF107" s="59"/>
      <c r="IG107" s="59"/>
      <c r="IH107" s="59"/>
    </row>
    <row r="108" spans="1:242" s="80" customFormat="1" x14ac:dyDescent="0.2">
      <c r="A108" s="54" t="s">
        <v>547</v>
      </c>
      <c r="B108" s="39"/>
      <c r="C108" s="333" t="str">
        <f>VLOOKUP(E108,'Полный поартикульный список'!A:B,2,0)</f>
        <v>A09</v>
      </c>
      <c r="D108" s="39" t="s">
        <v>382</v>
      </c>
      <c r="E108" s="55">
        <v>32544102120</v>
      </c>
      <c r="F108" s="41">
        <f t="shared" si="4"/>
        <v>43.43</v>
      </c>
      <c r="G108" s="42">
        <f>ROUND((J108*(1-Скидка!E$1)),2)</f>
        <v>51.25</v>
      </c>
      <c r="H108" s="43">
        <f t="shared" si="7"/>
        <v>0</v>
      </c>
      <c r="I108" s="51"/>
      <c r="J108" s="45">
        <f>ROUND((VLOOKUP(ES75_Easy_200!E108,'Полный поартикульный список'!A:E,5,0)),2)</f>
        <v>51.25</v>
      </c>
      <c r="K108" s="56"/>
      <c r="L108" s="21"/>
      <c r="M108" s="21"/>
      <c r="N108" s="21"/>
      <c r="O108" s="26"/>
      <c r="P108" s="21"/>
      <c r="Q108" s="21"/>
      <c r="R108" s="46"/>
      <c r="S108" s="47"/>
      <c r="T108" s="20"/>
      <c r="U108" s="46"/>
      <c r="V108" s="47"/>
      <c r="W108" s="48"/>
      <c r="X108" s="48"/>
      <c r="Y108" s="48"/>
      <c r="Z108" s="29"/>
      <c r="AA108" s="21"/>
      <c r="AB108" s="21"/>
      <c r="AC108" s="29"/>
      <c r="AD108" s="29"/>
      <c r="AE108" s="29"/>
      <c r="AF108" s="29"/>
      <c r="AG108" s="56"/>
      <c r="AH108" s="29"/>
      <c r="AI108" s="57"/>
      <c r="AJ108" s="58"/>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c r="DB108" s="59"/>
      <c r="DC108" s="59"/>
      <c r="DD108" s="59"/>
      <c r="DE108" s="59"/>
      <c r="DF108" s="59"/>
      <c r="DG108" s="59"/>
      <c r="DH108" s="59"/>
      <c r="DI108" s="59"/>
      <c r="DJ108" s="59"/>
      <c r="DK108" s="59"/>
      <c r="DL108" s="59"/>
      <c r="DM108" s="59"/>
      <c r="DN108" s="59"/>
      <c r="DO108" s="59"/>
      <c r="DP108" s="59"/>
      <c r="DQ108" s="59"/>
      <c r="DR108" s="59"/>
      <c r="DS108" s="59"/>
      <c r="DT108" s="59"/>
      <c r="DU108" s="59"/>
      <c r="DV108" s="59"/>
      <c r="DW108" s="59"/>
      <c r="DX108" s="59"/>
      <c r="DY108" s="59"/>
      <c r="DZ108" s="59"/>
      <c r="EA108" s="59"/>
      <c r="EB108" s="59"/>
      <c r="EC108" s="59"/>
      <c r="ED108" s="59"/>
      <c r="EE108" s="59"/>
      <c r="EF108" s="59"/>
      <c r="EG108" s="59"/>
      <c r="EH108" s="59"/>
      <c r="EI108" s="59"/>
      <c r="EJ108" s="59"/>
      <c r="EK108" s="59"/>
      <c r="EL108" s="59"/>
      <c r="EM108" s="59"/>
      <c r="EN108" s="59"/>
      <c r="EO108" s="59"/>
      <c r="EP108" s="59"/>
      <c r="EQ108" s="59"/>
      <c r="ER108" s="59"/>
      <c r="ES108" s="59"/>
      <c r="ET108" s="59"/>
      <c r="EU108" s="59"/>
      <c r="EV108" s="59"/>
      <c r="EW108" s="59"/>
      <c r="EX108" s="59"/>
      <c r="EY108" s="59"/>
      <c r="EZ108" s="59"/>
      <c r="FA108" s="59"/>
      <c r="FB108" s="59"/>
      <c r="FC108" s="59"/>
      <c r="FD108" s="59"/>
      <c r="FE108" s="59"/>
      <c r="FF108" s="59"/>
      <c r="FG108" s="59"/>
      <c r="FH108" s="59"/>
      <c r="FI108" s="59"/>
      <c r="FJ108" s="59"/>
      <c r="FK108" s="59"/>
      <c r="FL108" s="59"/>
      <c r="FM108" s="59"/>
      <c r="FN108" s="59"/>
      <c r="FO108" s="59"/>
      <c r="FP108" s="59"/>
      <c r="FQ108" s="59"/>
      <c r="FR108" s="59"/>
      <c r="FS108" s="59"/>
      <c r="FT108" s="59"/>
      <c r="FU108" s="59"/>
      <c r="FV108" s="59"/>
      <c r="FW108" s="59"/>
      <c r="FX108" s="59"/>
      <c r="FY108" s="59"/>
      <c r="FZ108" s="59"/>
      <c r="GA108" s="59"/>
      <c r="GB108" s="59"/>
      <c r="GC108" s="59"/>
      <c r="GD108" s="59"/>
      <c r="GE108" s="59"/>
      <c r="GF108" s="59"/>
      <c r="GG108" s="59"/>
      <c r="GH108" s="59"/>
      <c r="GI108" s="59"/>
      <c r="GJ108" s="59"/>
      <c r="GK108" s="59"/>
      <c r="GL108" s="59"/>
      <c r="GM108" s="59"/>
      <c r="GN108" s="59"/>
      <c r="GO108" s="59"/>
      <c r="GP108" s="59"/>
      <c r="GQ108" s="59"/>
      <c r="GR108" s="59"/>
      <c r="GS108" s="59"/>
      <c r="GT108" s="59"/>
      <c r="GU108" s="59"/>
      <c r="GV108" s="59"/>
      <c r="GW108" s="59"/>
      <c r="GX108" s="59"/>
      <c r="GY108" s="59"/>
      <c r="GZ108" s="59"/>
      <c r="HA108" s="59"/>
      <c r="HB108" s="59"/>
      <c r="HC108" s="59"/>
      <c r="HD108" s="59"/>
      <c r="HE108" s="59"/>
      <c r="HF108" s="59"/>
      <c r="HG108" s="59"/>
      <c r="HH108" s="59"/>
      <c r="HI108" s="59"/>
      <c r="HJ108" s="59"/>
      <c r="HK108" s="59"/>
      <c r="HL108" s="59"/>
      <c r="HM108" s="59"/>
      <c r="HN108" s="59"/>
      <c r="HO108" s="59"/>
      <c r="HP108" s="59"/>
      <c r="HQ108" s="59"/>
      <c r="HR108" s="59"/>
      <c r="HS108" s="59"/>
      <c r="HT108" s="59"/>
      <c r="HU108" s="59"/>
      <c r="HV108" s="59"/>
      <c r="HW108" s="59"/>
      <c r="HX108" s="59"/>
      <c r="HY108" s="59"/>
      <c r="HZ108" s="59"/>
      <c r="IA108" s="59"/>
      <c r="IB108" s="59"/>
      <c r="IC108" s="59"/>
      <c r="ID108" s="59"/>
      <c r="IE108" s="59"/>
      <c r="IF108" s="59"/>
      <c r="IG108" s="59"/>
      <c r="IH108" s="59"/>
    </row>
    <row r="109" spans="1:242" s="80" customFormat="1" ht="22.5" x14ac:dyDescent="0.2">
      <c r="A109" s="54" t="s">
        <v>548</v>
      </c>
      <c r="B109" s="39"/>
      <c r="C109" s="333" t="str">
        <f>VLOOKUP(E109,'Полный поартикульный список'!A:B,2,0)</f>
        <v>A09</v>
      </c>
      <c r="D109" s="39" t="s">
        <v>439</v>
      </c>
      <c r="E109" s="55">
        <v>8020024</v>
      </c>
      <c r="F109" s="41">
        <f t="shared" si="4"/>
        <v>23.92</v>
      </c>
      <c r="G109" s="42">
        <f>ROUND((J109*(1-Скидка!E$1)),2)</f>
        <v>28.22</v>
      </c>
      <c r="H109" s="43">
        <f t="shared" si="7"/>
        <v>0</v>
      </c>
      <c r="I109" s="51"/>
      <c r="J109" s="45">
        <f>ROUND((VLOOKUP(ES75_Easy_200!E109,'Полный поартикульный список'!A:E,5,0)),2)</f>
        <v>28.22</v>
      </c>
      <c r="K109" s="56"/>
      <c r="L109" s="21"/>
      <c r="M109" s="21"/>
      <c r="N109" s="21"/>
      <c r="O109" s="26"/>
      <c r="P109" s="21"/>
      <c r="Q109" s="21"/>
      <c r="R109" s="46"/>
      <c r="S109" s="47"/>
      <c r="T109" s="20"/>
      <c r="U109" s="46"/>
      <c r="V109" s="47"/>
      <c r="W109" s="48"/>
      <c r="X109" s="48"/>
      <c r="Y109" s="48"/>
      <c r="Z109" s="29"/>
      <c r="AA109" s="21"/>
      <c r="AB109" s="21"/>
      <c r="AC109" s="29"/>
      <c r="AD109" s="29"/>
      <c r="AE109" s="29"/>
      <c r="AF109" s="29"/>
      <c r="AG109" s="56"/>
      <c r="AH109" s="29"/>
      <c r="AI109" s="57"/>
      <c r="AJ109" s="58"/>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c r="CU109" s="59"/>
      <c r="CV109" s="59"/>
      <c r="CW109" s="59"/>
      <c r="CX109" s="59"/>
      <c r="CY109" s="59"/>
      <c r="CZ109" s="59"/>
      <c r="DA109" s="59"/>
      <c r="DB109" s="59"/>
      <c r="DC109" s="59"/>
      <c r="DD109" s="59"/>
      <c r="DE109" s="59"/>
      <c r="DF109" s="59"/>
      <c r="DG109" s="59"/>
      <c r="DH109" s="59"/>
      <c r="DI109" s="59"/>
      <c r="DJ109" s="59"/>
      <c r="DK109" s="59"/>
      <c r="DL109" s="59"/>
      <c r="DM109" s="59"/>
      <c r="DN109" s="59"/>
      <c r="DO109" s="59"/>
      <c r="DP109" s="59"/>
      <c r="DQ109" s="59"/>
      <c r="DR109" s="59"/>
      <c r="DS109" s="59"/>
      <c r="DT109" s="59"/>
      <c r="DU109" s="59"/>
      <c r="DV109" s="59"/>
      <c r="DW109" s="59"/>
      <c r="DX109" s="59"/>
      <c r="DY109" s="59"/>
      <c r="DZ109" s="59"/>
      <c r="EA109" s="59"/>
      <c r="EB109" s="59"/>
      <c r="EC109" s="59"/>
      <c r="ED109" s="59"/>
      <c r="EE109" s="59"/>
      <c r="EF109" s="59"/>
      <c r="EG109" s="59"/>
      <c r="EH109" s="59"/>
      <c r="EI109" s="59"/>
      <c r="EJ109" s="59"/>
      <c r="EK109" s="59"/>
      <c r="EL109" s="59"/>
      <c r="EM109" s="59"/>
      <c r="EN109" s="59"/>
      <c r="EO109" s="59"/>
      <c r="EP109" s="59"/>
      <c r="EQ109" s="59"/>
      <c r="ER109" s="59"/>
      <c r="ES109" s="59"/>
      <c r="ET109" s="59"/>
      <c r="EU109" s="59"/>
      <c r="EV109" s="59"/>
      <c r="EW109" s="59"/>
      <c r="EX109" s="59"/>
      <c r="EY109" s="59"/>
      <c r="EZ109" s="59"/>
      <c r="FA109" s="59"/>
      <c r="FB109" s="59"/>
      <c r="FC109" s="59"/>
      <c r="FD109" s="59"/>
      <c r="FE109" s="59"/>
      <c r="FF109" s="59"/>
      <c r="FG109" s="59"/>
      <c r="FH109" s="59"/>
      <c r="FI109" s="59"/>
      <c r="FJ109" s="59"/>
      <c r="FK109" s="59"/>
      <c r="FL109" s="59"/>
      <c r="FM109" s="59"/>
      <c r="FN109" s="59"/>
      <c r="FO109" s="59"/>
      <c r="FP109" s="59"/>
      <c r="FQ109" s="59"/>
      <c r="FR109" s="59"/>
      <c r="FS109" s="59"/>
      <c r="FT109" s="59"/>
      <c r="FU109" s="59"/>
      <c r="FV109" s="59"/>
      <c r="FW109" s="59"/>
      <c r="FX109" s="59"/>
      <c r="FY109" s="59"/>
      <c r="FZ109" s="59"/>
      <c r="GA109" s="59"/>
      <c r="GB109" s="59"/>
      <c r="GC109" s="59"/>
      <c r="GD109" s="59"/>
      <c r="GE109" s="59"/>
      <c r="GF109" s="59"/>
      <c r="GG109" s="59"/>
      <c r="GH109" s="59"/>
      <c r="GI109" s="59"/>
      <c r="GJ109" s="59"/>
      <c r="GK109" s="59"/>
      <c r="GL109" s="59"/>
      <c r="GM109" s="59"/>
      <c r="GN109" s="59"/>
      <c r="GO109" s="59"/>
      <c r="GP109" s="59"/>
      <c r="GQ109" s="59"/>
      <c r="GR109" s="59"/>
      <c r="GS109" s="59"/>
      <c r="GT109" s="59"/>
      <c r="GU109" s="59"/>
      <c r="GV109" s="59"/>
      <c r="GW109" s="59"/>
      <c r="GX109" s="59"/>
      <c r="GY109" s="59"/>
      <c r="GZ109" s="59"/>
      <c r="HA109" s="59"/>
      <c r="HB109" s="59"/>
      <c r="HC109" s="59"/>
      <c r="HD109" s="59"/>
      <c r="HE109" s="59"/>
      <c r="HF109" s="59"/>
      <c r="HG109" s="59"/>
      <c r="HH109" s="59"/>
      <c r="HI109" s="59"/>
      <c r="HJ109" s="59"/>
      <c r="HK109" s="59"/>
      <c r="HL109" s="59"/>
      <c r="HM109" s="59"/>
      <c r="HN109" s="59"/>
      <c r="HO109" s="59"/>
      <c r="HP109" s="59"/>
      <c r="HQ109" s="59"/>
      <c r="HR109" s="59"/>
      <c r="HS109" s="59"/>
      <c r="HT109" s="59"/>
      <c r="HU109" s="59"/>
      <c r="HV109" s="59"/>
      <c r="HW109" s="59"/>
      <c r="HX109" s="59"/>
      <c r="HY109" s="59"/>
      <c r="HZ109" s="59"/>
      <c r="IA109" s="59"/>
      <c r="IB109" s="59"/>
      <c r="IC109" s="59"/>
      <c r="ID109" s="59"/>
      <c r="IE109" s="59"/>
      <c r="IF109" s="59"/>
      <c r="IG109" s="59"/>
      <c r="IH109" s="59"/>
    </row>
    <row r="111" spans="1:242" s="50" customFormat="1" ht="15.75" x14ac:dyDescent="0.2">
      <c r="A111" s="81" t="s">
        <v>969</v>
      </c>
      <c r="B111" s="17"/>
      <c r="C111" s="17"/>
      <c r="D111" s="17"/>
      <c r="E111" s="17"/>
      <c r="F111" s="29">
        <f>H111/1.18</f>
        <v>1415.3899999999996</v>
      </c>
      <c r="G111" s="82"/>
      <c r="H111" s="83">
        <f>SUM(H3:H109)</f>
        <v>1670.1601999999996</v>
      </c>
      <c r="I111" s="84" t="s">
        <v>549</v>
      </c>
      <c r="J111" s="85"/>
      <c r="K111" s="82"/>
      <c r="L111" s="82"/>
      <c r="M111" s="82"/>
      <c r="N111" s="82"/>
      <c r="O111" s="86"/>
      <c r="P111" s="87"/>
      <c r="Q111" s="86"/>
      <c r="R111" s="88"/>
      <c r="S111" s="20"/>
      <c r="T111" s="46"/>
      <c r="U111" s="47"/>
      <c r="V111" s="20"/>
      <c r="W111" s="20"/>
      <c r="X111" s="20"/>
      <c r="Y111" s="21"/>
      <c r="Z111" s="20"/>
      <c r="AA111" s="21"/>
      <c r="AB111" s="21"/>
      <c r="AC111" s="21"/>
      <c r="AD111" s="21"/>
      <c r="AE111" s="26"/>
      <c r="AF111" s="21"/>
      <c r="AG111" s="21"/>
      <c r="AH111" s="46"/>
      <c r="AI111" s="47"/>
      <c r="AJ111" s="20"/>
      <c r="AK111" s="46"/>
      <c r="AL111" s="47"/>
      <c r="AM111" s="20"/>
      <c r="AN111" s="20"/>
      <c r="AO111" s="20"/>
      <c r="AP111" s="17"/>
      <c r="AQ111" s="21"/>
      <c r="AR111" s="21"/>
      <c r="AS111" s="29"/>
      <c r="AT111" s="29"/>
      <c r="AU111" s="29"/>
      <c r="AV111" s="29"/>
      <c r="AW111" s="17"/>
      <c r="AX111" s="29"/>
      <c r="AY111" s="29"/>
      <c r="AZ111" s="29"/>
      <c r="BA111" s="29"/>
      <c r="BB111" s="49"/>
    </row>
    <row r="112" spans="1:242" ht="12.75" customHeight="1" x14ac:dyDescent="0.2">
      <c r="A112" s="89"/>
      <c r="C112" s="358"/>
      <c r="D112" s="359" t="s">
        <v>928</v>
      </c>
      <c r="E112" s="91">
        <v>1</v>
      </c>
      <c r="F112" s="92"/>
      <c r="G112" s="92"/>
      <c r="I112" s="93" t="s">
        <v>550</v>
      </c>
      <c r="K112" s="95"/>
      <c r="L112" s="96"/>
      <c r="M112" s="97"/>
      <c r="N112" s="98"/>
      <c r="O112" s="99"/>
      <c r="P112" s="100"/>
      <c r="Q112" s="20"/>
      <c r="R112" s="20"/>
      <c r="S112" s="21"/>
      <c r="T112" s="101"/>
      <c r="U112" s="21"/>
      <c r="V112" s="102"/>
      <c r="W112" s="102"/>
      <c r="X112" s="102"/>
      <c r="Y112" s="26"/>
      <c r="Z112" s="21"/>
      <c r="AA112" s="102"/>
      <c r="AB112" s="102"/>
      <c r="AC112" s="102"/>
      <c r="AD112" s="102"/>
      <c r="AE112" s="102"/>
      <c r="AF112" s="46"/>
      <c r="AG112" s="20"/>
      <c r="AH112" s="20"/>
      <c r="AJ112" s="17"/>
      <c r="AK112" s="21"/>
      <c r="AL112" s="29"/>
      <c r="AM112" s="29"/>
      <c r="AN112" s="29"/>
      <c r="AO112" s="29"/>
      <c r="AP112" s="29"/>
      <c r="AQ112" s="17"/>
      <c r="AR112" s="29"/>
      <c r="AV112" s="49"/>
      <c r="AW112" s="50"/>
      <c r="AX112" s="50"/>
      <c r="AY112" s="50"/>
      <c r="AZ112" s="50"/>
      <c r="BA112" s="50"/>
      <c r="BG112" s="103"/>
      <c r="BH112" s="103"/>
      <c r="BI112" s="103"/>
      <c r="BJ112" s="103"/>
      <c r="BK112" s="103"/>
      <c r="BL112" s="103"/>
    </row>
    <row r="113" spans="1:64" ht="13.5" thickBot="1" x14ac:dyDescent="0.25">
      <c r="A113" s="81" t="s">
        <v>970</v>
      </c>
      <c r="B113" s="350" t="s">
        <v>551</v>
      </c>
      <c r="C113" s="105">
        <v>2</v>
      </c>
      <c r="D113" s="104" t="s">
        <v>552</v>
      </c>
      <c r="E113" s="105">
        <v>2000</v>
      </c>
      <c r="F113" s="106" t="s">
        <v>553</v>
      </c>
      <c r="G113" s="107">
        <v>2200</v>
      </c>
      <c r="H113" s="103"/>
      <c r="I113" s="93" t="s">
        <v>554</v>
      </c>
      <c r="K113" s="95"/>
      <c r="L113" s="108">
        <v>1</v>
      </c>
      <c r="M113" s="108" t="s">
        <v>790</v>
      </c>
      <c r="N113" s="98">
        <f>IF($E$113&lt;=1500,$C132,IF($E$113&lt;=2000,$D132,IF($E$113&lt;=3000,$E132,999999)))</f>
        <v>299.10949999999997</v>
      </c>
      <c r="O113" s="108" t="s">
        <v>658</v>
      </c>
      <c r="P113" s="98">
        <f>IF($E$113&lt;=1500,$C134,IF($E$113&lt;=2000,$D134,IF($E$113&lt;=3000,$E134,999999)))</f>
        <v>385.65949999999998</v>
      </c>
      <c r="Q113" s="20"/>
      <c r="R113" s="20"/>
      <c r="S113" s="21"/>
      <c r="T113" s="101"/>
      <c r="U113" s="21"/>
      <c r="V113" s="102"/>
      <c r="W113" s="102"/>
      <c r="X113" s="102"/>
      <c r="Y113" s="26"/>
      <c r="Z113" s="21"/>
      <c r="AA113" s="102"/>
      <c r="AB113" s="102"/>
      <c r="AC113" s="102"/>
      <c r="AD113" s="102"/>
      <c r="AE113" s="102"/>
      <c r="AF113" s="46"/>
      <c r="AG113" s="20"/>
      <c r="AH113" s="20"/>
      <c r="AJ113" s="17"/>
      <c r="AK113" s="21"/>
      <c r="AL113" s="29"/>
      <c r="AM113" s="29"/>
      <c r="AN113" s="29"/>
      <c r="AO113" s="29"/>
      <c r="AP113" s="29"/>
      <c r="AQ113" s="17"/>
      <c r="AR113" s="29"/>
      <c r="AV113" s="49"/>
      <c r="AW113" s="50"/>
      <c r="AX113" s="50"/>
      <c r="AY113" s="50"/>
      <c r="AZ113" s="50"/>
      <c r="BA113" s="50"/>
      <c r="BG113" s="103"/>
      <c r="BH113" s="103"/>
      <c r="BI113" s="103"/>
      <c r="BJ113" s="103"/>
      <c r="BK113" s="103"/>
      <c r="BL113" s="103"/>
    </row>
    <row r="114" spans="1:64" ht="13.5" thickBot="1" x14ac:dyDescent="0.25">
      <c r="A114" s="81" t="s">
        <v>555</v>
      </c>
      <c r="B114" s="104"/>
      <c r="C114" s="110"/>
      <c r="D114" s="104"/>
      <c r="E114" s="110" t="str">
        <f>IF($E$113&lt;=1500,"8020080",IF(E113&lt;=2000,"8020081",IF($E$113&lt;=3000,"8020082")))</f>
        <v>8020081</v>
      </c>
      <c r="F114" s="111">
        <f>H114/1.18</f>
        <v>347.95720338983045</v>
      </c>
      <c r="G114" s="112"/>
      <c r="H114" s="113">
        <f>IF($C$113=1,IF($G$113&lt;=2500,N113,P113),IF(AND($C$113=2,$G$113&lt;=3200),IF($G$113&lt;=2500,N116,P116),999999))</f>
        <v>410.58949999999993</v>
      </c>
      <c r="I114" s="347">
        <v>1</v>
      </c>
      <c r="J114" s="94">
        <f>H114*I114</f>
        <v>410.58949999999993</v>
      </c>
      <c r="K114" s="114"/>
      <c r="L114" s="108"/>
      <c r="M114" s="108"/>
      <c r="N114" s="98"/>
      <c r="O114" s="109"/>
      <c r="P114" s="98"/>
      <c r="Q114" s="20"/>
      <c r="R114" s="20"/>
      <c r="S114" s="21"/>
      <c r="T114" s="101"/>
      <c r="U114" s="21"/>
      <c r="V114" s="102"/>
      <c r="W114" s="102"/>
      <c r="X114" s="102"/>
      <c r="Y114" s="26"/>
      <c r="Z114" s="21"/>
      <c r="AA114" s="102"/>
      <c r="AB114" s="102"/>
      <c r="AC114" s="102"/>
      <c r="AD114" s="102"/>
      <c r="AE114" s="102"/>
      <c r="AF114" s="46"/>
      <c r="AG114" s="20"/>
      <c r="AH114" s="20"/>
      <c r="AJ114" s="17"/>
      <c r="AK114" s="21"/>
      <c r="AL114" s="29"/>
      <c r="AM114" s="29"/>
      <c r="AN114" s="29"/>
      <c r="AO114" s="29"/>
      <c r="AP114" s="29"/>
      <c r="AQ114" s="17"/>
      <c r="AR114" s="29"/>
      <c r="AV114" s="49"/>
      <c r="AW114" s="50"/>
      <c r="AX114" s="50"/>
      <c r="AY114" s="50"/>
      <c r="AZ114" s="50"/>
      <c r="BA114" s="50"/>
      <c r="BG114" s="103"/>
      <c r="BH114" s="103"/>
      <c r="BI114" s="103"/>
      <c r="BJ114" s="103"/>
      <c r="BK114" s="103"/>
      <c r="BL114" s="103"/>
    </row>
    <row r="115" spans="1:64" ht="13.5" thickBot="1" x14ac:dyDescent="0.25">
      <c r="A115" s="115" t="s">
        <v>556</v>
      </c>
      <c r="B115" s="104"/>
      <c r="C115" s="110"/>
      <c r="D115" s="104"/>
      <c r="E115" s="116">
        <v>8020215</v>
      </c>
      <c r="F115" s="117">
        <f>H115/1.18</f>
        <v>346.14406779661016</v>
      </c>
      <c r="G115" s="118"/>
      <c r="H115" s="119">
        <f>VLOOKUP(E115,'Полный поартикульный список'!A:E,5,0)*(1-Скидка!E1)</f>
        <v>408.45</v>
      </c>
      <c r="I115" s="348">
        <v>0</v>
      </c>
      <c r="J115" s="120">
        <f>H115*I115</f>
        <v>0</v>
      </c>
      <c r="K115" s="121"/>
      <c r="L115" s="108"/>
      <c r="M115" s="108"/>
      <c r="N115" s="98"/>
      <c r="O115" s="109"/>
      <c r="P115" s="98"/>
      <c r="Q115" s="20"/>
      <c r="R115" s="20"/>
      <c r="S115" s="21"/>
      <c r="T115" s="101"/>
      <c r="U115" s="21"/>
      <c r="V115" s="102"/>
      <c r="W115" s="102"/>
      <c r="X115" s="102"/>
      <c r="Y115" s="26"/>
      <c r="Z115" s="21"/>
      <c r="AA115" s="102"/>
      <c r="AB115" s="102"/>
      <c r="AC115" s="102"/>
      <c r="AD115" s="102"/>
      <c r="AE115" s="102"/>
      <c r="AF115" s="46"/>
      <c r="AG115" s="20"/>
      <c r="AH115" s="20"/>
      <c r="AJ115" s="17"/>
      <c r="AK115" s="21"/>
      <c r="AL115" s="29"/>
      <c r="AM115" s="29"/>
      <c r="AN115" s="29"/>
      <c r="AO115" s="29"/>
      <c r="AP115" s="29"/>
      <c r="AQ115" s="17"/>
      <c r="AR115" s="29"/>
      <c r="AV115" s="49"/>
      <c r="AW115" s="50"/>
      <c r="AX115" s="50"/>
      <c r="AY115" s="50"/>
      <c r="AZ115" s="50"/>
      <c r="BA115" s="50"/>
      <c r="BG115" s="103"/>
      <c r="BH115" s="103"/>
      <c r="BI115" s="103"/>
      <c r="BJ115" s="103"/>
      <c r="BK115" s="103"/>
      <c r="BL115" s="103"/>
    </row>
    <row r="116" spans="1:64" ht="13.5" thickBot="1" x14ac:dyDescent="0.25">
      <c r="A116" s="380" t="s">
        <v>971</v>
      </c>
      <c r="C116" s="377" t="s">
        <v>965</v>
      </c>
      <c r="D116" s="378"/>
      <c r="E116" s="91">
        <v>0</v>
      </c>
      <c r="F116" s="94">
        <f>H116/1.18</f>
        <v>0</v>
      </c>
      <c r="G116" s="122">
        <f>E113*G113/1000000*E116</f>
        <v>0</v>
      </c>
      <c r="H116" s="100">
        <f>G116/C113</f>
        <v>0</v>
      </c>
      <c r="I116" s="349">
        <f>C113*E112</f>
        <v>2</v>
      </c>
      <c r="J116" s="94">
        <f>H116*I116</f>
        <v>0</v>
      </c>
      <c r="K116" s="121"/>
      <c r="L116" s="108">
        <v>2</v>
      </c>
      <c r="M116" s="108" t="s">
        <v>790</v>
      </c>
      <c r="N116" s="98">
        <f>IF($E$113&lt;=1500,$C133,IF($E$113&lt;=2000,$D133,IF($E$113&lt;=3000,$E133,999999)))</f>
        <v>410.58949999999993</v>
      </c>
      <c r="O116" s="108" t="s">
        <v>658</v>
      </c>
      <c r="P116" s="98">
        <f>IF($E$113&lt;=1500,$C135,IF($E$113&lt;=2000,$D135,IF($E$113&lt;=3000,$E135,999999)))</f>
        <v>498.59749999999997</v>
      </c>
      <c r="Q116" s="20"/>
      <c r="R116" s="20"/>
      <c r="S116" s="21"/>
      <c r="T116" s="101"/>
      <c r="U116" s="21"/>
      <c r="V116" s="102"/>
      <c r="W116" s="102"/>
      <c r="X116" s="102"/>
      <c r="Y116" s="26"/>
      <c r="Z116" s="21"/>
      <c r="AA116" s="102"/>
      <c r="AB116" s="102"/>
      <c r="AC116" s="102"/>
      <c r="AD116" s="102"/>
      <c r="AE116" s="102"/>
      <c r="AF116" s="46"/>
      <c r="AG116" s="20"/>
      <c r="AH116" s="20"/>
      <c r="AJ116" s="17"/>
      <c r="AK116" s="21"/>
      <c r="AL116" s="29"/>
      <c r="AM116" s="29"/>
      <c r="AN116" s="29"/>
      <c r="AO116" s="29"/>
      <c r="AP116" s="29"/>
      <c r="AQ116" s="17"/>
      <c r="AR116" s="29"/>
      <c r="AV116" s="49"/>
      <c r="AW116" s="50"/>
      <c r="AX116" s="50"/>
      <c r="AY116" s="50"/>
      <c r="AZ116" s="50"/>
      <c r="BA116" s="50"/>
      <c r="BG116" s="103"/>
      <c r="BH116" s="103"/>
      <c r="BI116" s="103"/>
      <c r="BJ116" s="103"/>
      <c r="BK116" s="103"/>
      <c r="BL116" s="103"/>
    </row>
    <row r="117" spans="1:64" ht="12.75" customHeight="1" thickBot="1" x14ac:dyDescent="0.25">
      <c r="A117" s="380"/>
      <c r="C117" s="104"/>
      <c r="D117" s="359" t="s">
        <v>932</v>
      </c>
      <c r="E117" s="123">
        <v>8020101</v>
      </c>
      <c r="F117" s="84" t="s">
        <v>550</v>
      </c>
      <c r="G117" s="92" t="s">
        <v>550</v>
      </c>
      <c r="H117" s="113"/>
      <c r="I117" s="84" t="s">
        <v>550</v>
      </c>
      <c r="K117" s="121"/>
      <c r="L117" s="108"/>
      <c r="M117" s="108"/>
      <c r="N117" s="98"/>
      <c r="O117" s="109"/>
      <c r="P117" s="98"/>
      <c r="Q117" s="20"/>
      <c r="R117" s="20"/>
      <c r="S117" s="21"/>
      <c r="T117" s="101"/>
      <c r="U117" s="21"/>
      <c r="V117" s="102"/>
      <c r="W117" s="102"/>
      <c r="X117" s="102"/>
      <c r="Y117" s="26"/>
      <c r="Z117" s="21"/>
      <c r="AA117" s="102"/>
      <c r="AB117" s="102"/>
      <c r="AC117" s="102"/>
      <c r="AD117" s="102"/>
      <c r="AE117" s="102"/>
      <c r="AF117" s="46"/>
      <c r="AG117" s="20"/>
      <c r="AH117" s="20"/>
      <c r="AJ117" s="17"/>
      <c r="AK117" s="21"/>
      <c r="AL117" s="29"/>
      <c r="AM117" s="29"/>
      <c r="AN117" s="29"/>
      <c r="AO117" s="29"/>
      <c r="AP117" s="29"/>
      <c r="AQ117" s="17"/>
      <c r="AR117" s="29"/>
      <c r="AV117" s="49"/>
      <c r="AW117" s="50"/>
      <c r="AX117" s="50"/>
      <c r="AY117" s="50"/>
      <c r="AZ117" s="50"/>
      <c r="BA117" s="50"/>
      <c r="BG117" s="103"/>
      <c r="BH117" s="103"/>
      <c r="BI117" s="103"/>
      <c r="BJ117" s="103"/>
      <c r="BK117" s="103"/>
      <c r="BL117" s="103"/>
    </row>
    <row r="118" spans="1:64" ht="12.75" customHeight="1" thickBot="1" x14ac:dyDescent="0.25">
      <c r="A118" s="380"/>
      <c r="C118" s="367"/>
      <c r="D118" s="359" t="s">
        <v>933</v>
      </c>
      <c r="E118" s="123">
        <v>8020103</v>
      </c>
      <c r="F118" s="84"/>
      <c r="G118" s="92"/>
      <c r="H118" s="113"/>
      <c r="I118" s="370" t="s">
        <v>550</v>
      </c>
      <c r="K118" s="121"/>
      <c r="L118" s="108"/>
      <c r="M118" s="108"/>
      <c r="N118" s="98"/>
      <c r="O118" s="109"/>
      <c r="P118" s="98"/>
      <c r="Q118" s="20"/>
      <c r="R118" s="20"/>
      <c r="S118" s="21"/>
      <c r="T118" s="101"/>
      <c r="U118" s="21"/>
      <c r="V118" s="102"/>
      <c r="W118" s="102"/>
      <c r="X118" s="102"/>
      <c r="Y118" s="26"/>
      <c r="Z118" s="21"/>
      <c r="AA118" s="102"/>
      <c r="AB118" s="102"/>
      <c r="AC118" s="102"/>
      <c r="AD118" s="102"/>
      <c r="AE118" s="102"/>
      <c r="AF118" s="46"/>
      <c r="AG118" s="20"/>
      <c r="AH118" s="20"/>
      <c r="AJ118" s="17"/>
      <c r="AK118" s="21"/>
      <c r="AL118" s="29"/>
      <c r="AM118" s="29"/>
      <c r="AN118" s="29"/>
      <c r="AO118" s="29"/>
      <c r="AP118" s="29"/>
      <c r="AQ118" s="17"/>
      <c r="AR118" s="29"/>
      <c r="AV118" s="49"/>
      <c r="AW118" s="50"/>
      <c r="AX118" s="50"/>
      <c r="AY118" s="50"/>
      <c r="AZ118" s="50"/>
      <c r="BA118" s="50"/>
      <c r="BG118" s="103"/>
      <c r="BH118" s="103"/>
      <c r="BI118" s="103"/>
      <c r="BJ118" s="103"/>
      <c r="BK118" s="103"/>
      <c r="BL118" s="103"/>
    </row>
    <row r="119" spans="1:64" ht="39" thickBot="1" x14ac:dyDescent="0.25">
      <c r="A119" s="81" t="s">
        <v>972</v>
      </c>
      <c r="C119" s="95"/>
      <c r="D119" s="95"/>
      <c r="E119" s="112">
        <v>8020014</v>
      </c>
      <c r="F119" s="100">
        <f>H119/1.18</f>
        <v>33.898305084745765</v>
      </c>
      <c r="G119" s="92"/>
      <c r="H119" s="351">
        <v>40</v>
      </c>
      <c r="I119" s="347">
        <v>0</v>
      </c>
      <c r="J119" s="94">
        <f>H119*I119</f>
        <v>0</v>
      </c>
      <c r="K119" s="352" t="s">
        <v>557</v>
      </c>
      <c r="L119" s="96"/>
      <c r="M119" s="97"/>
      <c r="N119" s="98"/>
      <c r="O119" s="99"/>
      <c r="P119" s="100"/>
      <c r="Q119" s="20"/>
      <c r="R119" s="20"/>
      <c r="S119" s="21"/>
      <c r="T119" s="101"/>
      <c r="U119" s="21"/>
      <c r="V119" s="102"/>
      <c r="W119" s="102"/>
      <c r="X119" s="102"/>
      <c r="Y119" s="26"/>
      <c r="Z119" s="21"/>
      <c r="AA119" s="102"/>
      <c r="AB119" s="102"/>
      <c r="AC119" s="102"/>
      <c r="AD119" s="102"/>
      <c r="AE119" s="102"/>
      <c r="AF119" s="46"/>
      <c r="AG119" s="20"/>
      <c r="AH119" s="20"/>
      <c r="AJ119" s="17"/>
      <c r="AK119" s="21"/>
      <c r="AL119" s="29"/>
      <c r="AM119" s="29"/>
      <c r="AN119" s="29"/>
      <c r="AO119" s="29"/>
      <c r="AP119" s="29"/>
      <c r="AQ119" s="17"/>
      <c r="AR119" s="29"/>
      <c r="AV119" s="49"/>
      <c r="AW119" s="50"/>
      <c r="AX119" s="50"/>
      <c r="AY119" s="50"/>
      <c r="AZ119" s="50"/>
      <c r="BA119" s="50"/>
      <c r="BG119" s="103"/>
      <c r="BH119" s="103"/>
      <c r="BI119" s="103"/>
      <c r="BJ119" s="103"/>
      <c r="BK119" s="103"/>
      <c r="BL119" s="103"/>
    </row>
    <row r="120" spans="1:64" ht="13.5" thickBot="1" x14ac:dyDescent="0.25">
      <c r="A120" s="81" t="s">
        <v>973</v>
      </c>
      <c r="C120" s="95"/>
      <c r="D120" s="95"/>
      <c r="E120" s="112">
        <v>8020016</v>
      </c>
      <c r="F120" s="100">
        <f>H120/1.18</f>
        <v>254.23728813559325</v>
      </c>
      <c r="G120" s="92"/>
      <c r="H120" s="124">
        <v>300</v>
      </c>
      <c r="I120" s="347">
        <v>0</v>
      </c>
      <c r="J120" s="94">
        <f>H120*I120</f>
        <v>0</v>
      </c>
      <c r="K120" s="121"/>
      <c r="L120" s="96"/>
      <c r="M120" s="97"/>
      <c r="N120" s="98"/>
      <c r="O120" s="99"/>
      <c r="P120" s="100"/>
      <c r="Q120" s="20"/>
      <c r="R120" s="20"/>
      <c r="S120" s="21"/>
      <c r="T120" s="101"/>
      <c r="U120" s="21"/>
      <c r="V120" s="102"/>
      <c r="W120" s="102"/>
      <c r="X120" s="102"/>
      <c r="Y120" s="26"/>
      <c r="Z120" s="21"/>
      <c r="AA120" s="102"/>
      <c r="AB120" s="102"/>
      <c r="AC120" s="102"/>
      <c r="AD120" s="102"/>
      <c r="AE120" s="102"/>
      <c r="AF120" s="46"/>
      <c r="AG120" s="20"/>
      <c r="AH120" s="20"/>
      <c r="AJ120" s="17"/>
      <c r="AK120" s="21"/>
      <c r="AL120" s="29"/>
      <c r="AM120" s="29"/>
      <c r="AN120" s="29"/>
      <c r="AO120" s="29"/>
      <c r="AP120" s="29"/>
      <c r="AQ120" s="17"/>
      <c r="AR120" s="29"/>
      <c r="AV120" s="49"/>
      <c r="AW120" s="50"/>
      <c r="AX120" s="50"/>
      <c r="AY120" s="50"/>
      <c r="AZ120" s="50"/>
      <c r="BA120" s="50"/>
      <c r="BG120" s="103"/>
      <c r="BH120" s="103"/>
      <c r="BI120" s="103"/>
      <c r="BJ120" s="103"/>
      <c r="BK120" s="103"/>
      <c r="BL120" s="103"/>
    </row>
    <row r="121" spans="1:64" s="144" customFormat="1" ht="16.5" thickBot="1" x14ac:dyDescent="0.3">
      <c r="A121" s="125" t="s">
        <v>974</v>
      </c>
      <c r="B121" s="126"/>
      <c r="C121" s="127"/>
      <c r="D121" s="127"/>
      <c r="E121" s="127"/>
      <c r="F121" s="128">
        <f>H121/1.18</f>
        <v>1763.3472033898302</v>
      </c>
      <c r="G121" s="129"/>
      <c r="H121" s="130">
        <f>H111+J114+J115+J116+J119+J120</f>
        <v>2080.7496999999994</v>
      </c>
      <c r="I121" s="131" t="s">
        <v>549</v>
      </c>
      <c r="J121" s="132"/>
      <c r="K121" s="121"/>
      <c r="L121" s="133"/>
      <c r="M121" s="134"/>
      <c r="N121" s="128"/>
      <c r="O121" s="134"/>
      <c r="P121" s="128"/>
      <c r="Q121" s="135"/>
      <c r="R121" s="135"/>
      <c r="S121" s="136"/>
      <c r="T121" s="137"/>
      <c r="U121" s="136"/>
      <c r="V121" s="138"/>
      <c r="W121" s="138"/>
      <c r="X121" s="138"/>
      <c r="Y121" s="139"/>
      <c r="Z121" s="136"/>
      <c r="AA121" s="138"/>
      <c r="AB121" s="138"/>
      <c r="AC121" s="138"/>
      <c r="AD121" s="138"/>
      <c r="AE121" s="138"/>
      <c r="AF121" s="138"/>
      <c r="AG121" s="135"/>
      <c r="AH121" s="135"/>
      <c r="AI121" s="135"/>
      <c r="AJ121" s="140"/>
      <c r="AK121" s="136"/>
      <c r="AL121" s="141"/>
      <c r="AM121" s="141"/>
      <c r="AN121" s="141"/>
      <c r="AO121" s="141"/>
      <c r="AP121" s="141"/>
      <c r="AQ121" s="140"/>
      <c r="AR121" s="141"/>
      <c r="AS121" s="141"/>
      <c r="AT121" s="141"/>
      <c r="AU121" s="141"/>
      <c r="AV121" s="142"/>
      <c r="AW121" s="143"/>
      <c r="AX121" s="143"/>
      <c r="AY121" s="143"/>
      <c r="AZ121" s="143"/>
      <c r="BA121" s="143"/>
      <c r="BB121" s="143"/>
      <c r="BC121" s="143"/>
      <c r="BD121" s="143"/>
      <c r="BE121" s="143"/>
      <c r="BF121" s="143"/>
    </row>
    <row r="122" spans="1:64" ht="13.5" customHeight="1" thickBot="1" x14ac:dyDescent="0.25">
      <c r="A122" s="81"/>
      <c r="C122" s="95"/>
      <c r="D122" s="95"/>
      <c r="E122" s="95"/>
      <c r="F122" s="92"/>
      <c r="G122" s="360"/>
      <c r="K122" s="145"/>
      <c r="L122" s="96"/>
      <c r="M122" s="97"/>
      <c r="N122" s="98"/>
      <c r="O122" s="99"/>
      <c r="P122" s="100"/>
      <c r="Q122" s="20"/>
      <c r="R122" s="20"/>
      <c r="S122" s="21"/>
      <c r="T122" s="101"/>
      <c r="U122" s="21"/>
      <c r="V122" s="102"/>
      <c r="W122" s="102"/>
      <c r="X122" s="102"/>
      <c r="Y122" s="26"/>
      <c r="Z122" s="21"/>
      <c r="AA122" s="102"/>
      <c r="AB122" s="102"/>
      <c r="AC122" s="102"/>
      <c r="AD122" s="102"/>
      <c r="AE122" s="102"/>
      <c r="AF122" s="46"/>
      <c r="AG122" s="20"/>
      <c r="AH122" s="20"/>
      <c r="AJ122" s="17"/>
      <c r="AK122" s="21"/>
      <c r="AL122" s="29"/>
      <c r="AM122" s="29"/>
      <c r="AN122" s="29"/>
      <c r="AO122" s="29"/>
      <c r="AP122" s="29"/>
      <c r="AQ122" s="17"/>
      <c r="AR122" s="29"/>
      <c r="AV122" s="49"/>
      <c r="AW122" s="50"/>
      <c r="AX122" s="50"/>
      <c r="AY122" s="50"/>
      <c r="AZ122" s="50"/>
      <c r="BA122" s="50"/>
      <c r="BG122" s="103"/>
      <c r="BH122" s="103"/>
      <c r="BI122" s="103"/>
      <c r="BJ122" s="103"/>
      <c r="BK122" s="103"/>
      <c r="BL122" s="103"/>
    </row>
    <row r="123" spans="1:64" ht="13.5" customHeight="1" thickBot="1" x14ac:dyDescent="0.25">
      <c r="A123" s="81"/>
      <c r="C123" s="379" t="s">
        <v>558</v>
      </c>
      <c r="D123" s="379"/>
      <c r="E123" s="379"/>
      <c r="F123" s="92"/>
      <c r="G123" s="360"/>
      <c r="H123" s="361"/>
      <c r="K123" s="145"/>
      <c r="L123" s="96"/>
      <c r="M123" s="97"/>
      <c r="N123" s="98"/>
      <c r="O123" s="99"/>
      <c r="P123" s="100"/>
      <c r="Q123" s="20"/>
      <c r="R123" s="20"/>
      <c r="S123" s="21"/>
      <c r="T123" s="101"/>
      <c r="U123" s="21"/>
      <c r="V123" s="102"/>
      <c r="W123" s="102"/>
      <c r="X123" s="102"/>
      <c r="Y123" s="26"/>
      <c r="Z123" s="21"/>
      <c r="AA123" s="102"/>
      <c r="AB123" s="102"/>
      <c r="AC123" s="102"/>
      <c r="AD123" s="102"/>
      <c r="AE123" s="102"/>
      <c r="AF123" s="46"/>
      <c r="AG123" s="20"/>
      <c r="AH123" s="20"/>
      <c r="AJ123" s="17"/>
      <c r="AK123" s="21"/>
      <c r="AL123" s="29"/>
      <c r="AM123" s="29"/>
      <c r="AN123" s="29"/>
      <c r="AO123" s="29"/>
      <c r="AP123" s="29"/>
      <c r="AQ123" s="17"/>
      <c r="AR123" s="29"/>
      <c r="AV123" s="49"/>
      <c r="AW123" s="50"/>
      <c r="AX123" s="50"/>
      <c r="AY123" s="50"/>
      <c r="AZ123" s="50"/>
      <c r="BA123" s="50"/>
      <c r="BG123" s="103"/>
      <c r="BH123" s="103"/>
      <c r="BI123" s="103"/>
      <c r="BJ123" s="103"/>
      <c r="BK123" s="103"/>
      <c r="BL123" s="103"/>
    </row>
    <row r="124" spans="1:64" ht="13.5" customHeight="1" thickBot="1" x14ac:dyDescent="0.25">
      <c r="A124" s="146" t="s">
        <v>559</v>
      </c>
      <c r="C124" s="147" t="s">
        <v>560</v>
      </c>
      <c r="D124" s="148" t="s">
        <v>561</v>
      </c>
      <c r="E124" s="148" t="s">
        <v>562</v>
      </c>
      <c r="F124" s="92"/>
      <c r="G124" s="92"/>
      <c r="K124" s="145"/>
      <c r="L124" s="149"/>
      <c r="O124" s="92"/>
      <c r="P124" s="100"/>
      <c r="Q124" s="20"/>
      <c r="R124" s="20"/>
      <c r="S124" s="21"/>
      <c r="T124" s="20"/>
      <c r="U124" s="21"/>
      <c r="V124" s="150"/>
      <c r="W124" s="150"/>
      <c r="X124" s="150"/>
      <c r="Y124" s="26"/>
      <c r="Z124" s="21"/>
      <c r="AA124" s="150"/>
      <c r="AB124" s="150"/>
      <c r="AC124" s="20"/>
      <c r="AD124" s="20"/>
      <c r="AE124" s="150"/>
      <c r="AF124" s="20"/>
      <c r="AG124" s="20"/>
      <c r="AH124" s="20"/>
      <c r="AJ124" s="17"/>
      <c r="AK124" s="21"/>
      <c r="AL124" s="29"/>
      <c r="AM124" s="29"/>
      <c r="AN124" s="29"/>
      <c r="AO124" s="29"/>
      <c r="AP124" s="29"/>
      <c r="AQ124" s="17"/>
      <c r="AR124" s="29"/>
      <c r="AV124" s="49"/>
      <c r="AW124" s="50"/>
      <c r="AX124" s="50"/>
      <c r="AY124" s="50"/>
      <c r="AZ124" s="50"/>
      <c r="BA124" s="50"/>
      <c r="BG124" s="103"/>
      <c r="BH124" s="103"/>
      <c r="BI124" s="103"/>
      <c r="BJ124" s="103"/>
      <c r="BK124" s="103"/>
      <c r="BL124" s="103"/>
    </row>
    <row r="125" spans="1:64" ht="13.5" customHeight="1" thickBot="1" x14ac:dyDescent="0.25">
      <c r="A125" s="151" t="s">
        <v>563</v>
      </c>
      <c r="C125" s="149">
        <f>$G$3+$G$8+$G$12+$G$13+$G$24/2+$G$27/2+$G$29/2+$G$31*3+$G$38*2+$G$39*4+$G$44/2+$G$54+$G$58+$G$60*2+$G$77+$G$81</f>
        <v>2088.3150000000005</v>
      </c>
      <c r="D125" s="149">
        <f>$G$3+$G$8+$G$12+$G$13+$G$26+$G$28+$G$30+$G$31*4+$G$38*2+$G$39*5+$G$46+$G$54+$G$58+$G$60*2+$G$77+$G$81</f>
        <v>2171.17</v>
      </c>
      <c r="E125" s="149">
        <f>$G$3+$G$8+$G$12+$G$13+$G$24+$G$27+$G$29+$G$31*6+$G$38*3+$G$39*7+$G$44+$G$54+$G$58+$G$60*2+$G$77+$G$81</f>
        <v>2315.5299999999997</v>
      </c>
      <c r="F125" s="342"/>
      <c r="G125" s="342"/>
      <c r="H125" s="343"/>
      <c r="I125" s="343"/>
      <c r="J125" s="343"/>
      <c r="K125" s="145"/>
      <c r="L125" s="149"/>
      <c r="O125" s="92"/>
      <c r="P125" s="100"/>
      <c r="Q125" s="20"/>
      <c r="R125" s="20"/>
      <c r="S125" s="21"/>
      <c r="T125" s="20"/>
      <c r="U125" s="21"/>
      <c r="V125" s="21"/>
      <c r="W125" s="21"/>
      <c r="X125" s="21"/>
      <c r="Y125" s="26"/>
      <c r="Z125" s="21"/>
      <c r="AB125" s="46"/>
      <c r="AC125" s="20"/>
      <c r="AD125" s="20"/>
      <c r="AE125" s="46"/>
      <c r="AF125" s="20"/>
      <c r="AG125" s="20"/>
      <c r="AH125" s="20"/>
      <c r="AJ125" s="17"/>
      <c r="AK125" s="21"/>
      <c r="AL125" s="21"/>
      <c r="AM125" s="29"/>
      <c r="AN125" s="29"/>
      <c r="AO125" s="29"/>
      <c r="AP125" s="29"/>
      <c r="AQ125" s="17"/>
      <c r="AR125" s="29"/>
      <c r="AV125" s="49"/>
      <c r="AW125" s="50"/>
      <c r="AX125" s="50"/>
      <c r="AY125" s="50"/>
      <c r="AZ125" s="50"/>
      <c r="BA125" s="50"/>
      <c r="BG125" s="103"/>
      <c r="BH125" s="103"/>
      <c r="BI125" s="103"/>
      <c r="BJ125" s="103"/>
      <c r="BK125" s="103"/>
      <c r="BL125" s="103"/>
    </row>
    <row r="126" spans="1:64" ht="13.5" customHeight="1" thickBot="1" x14ac:dyDescent="0.25">
      <c r="A126" s="151" t="s">
        <v>564</v>
      </c>
      <c r="C126" s="149">
        <f>$G$3+$G$10+$G$12+$G$13+$G$24/2+$G$27/2+$G$29/2+$G$31*3+$G$38*2+$G$39*4+$G$44/2+$G$54+$G$58+$G$60*2+$G$77+$G$81</f>
        <v>2100.3449999999998</v>
      </c>
      <c r="D126" s="149">
        <f>$G$3+$G$10+$G$12+$G$13+$G$26+$G$28+$G$30+$G$31*4+$G$38*2+$G$39*5+$G$46+$G$54+$G$58+$G$60*2+$G$77+$G$81</f>
        <v>2183.2000000000003</v>
      </c>
      <c r="E126" s="149">
        <f>$G$3+$G$10+$G$12+$G$13+$G$24+$G$27+$G$29+$G$31*6+$G$38*3+$G$39*7+$G$44+$G$54+$G$58+$G$60*2+$G$77+$G$81</f>
        <v>2327.56</v>
      </c>
      <c r="F126" s="342"/>
      <c r="G126" s="346"/>
      <c r="H126" s="344"/>
      <c r="I126" s="344"/>
      <c r="J126" s="345"/>
      <c r="K126" s="145"/>
      <c r="L126" s="149"/>
      <c r="O126" s="92"/>
      <c r="P126" s="100"/>
      <c r="Q126" s="20"/>
      <c r="R126" s="20"/>
      <c r="S126" s="21"/>
      <c r="T126" s="20"/>
      <c r="U126" s="21"/>
      <c r="V126" s="21"/>
      <c r="W126" s="21"/>
      <c r="X126" s="21"/>
      <c r="Y126" s="26"/>
      <c r="Z126" s="21"/>
      <c r="AB126" s="46"/>
      <c r="AC126" s="20"/>
      <c r="AD126" s="20"/>
      <c r="AE126" s="46"/>
      <c r="AF126" s="20"/>
      <c r="AG126" s="20"/>
      <c r="AH126" s="20"/>
      <c r="AJ126" s="17"/>
      <c r="AK126" s="21"/>
      <c r="AL126" s="21"/>
      <c r="AM126" s="29"/>
      <c r="AN126" s="29"/>
      <c r="AO126" s="29"/>
      <c r="AP126" s="29"/>
      <c r="AQ126" s="17"/>
      <c r="AR126" s="29"/>
      <c r="AV126" s="49"/>
      <c r="AW126" s="50"/>
      <c r="AX126" s="50"/>
      <c r="AY126" s="50"/>
      <c r="AZ126" s="50"/>
      <c r="BA126" s="50"/>
      <c r="BG126" s="103"/>
      <c r="BH126" s="103"/>
      <c r="BI126" s="103"/>
      <c r="BJ126" s="103"/>
      <c r="BK126" s="103"/>
      <c r="BL126" s="103"/>
    </row>
    <row r="127" spans="1:64" x14ac:dyDescent="0.2">
      <c r="A127" s="151" t="s">
        <v>565</v>
      </c>
      <c r="C127" s="149">
        <f>$G$5+$G$8+$G$12+$G$13+$G$24/2+$G$27/2+$G$29/2+$G$31*3+$G$38*2+$G$39*4+$G$44/2+$G$54+$G$58+$G$60*2+$G$77+$G$81</f>
        <v>1569.9349999999999</v>
      </c>
      <c r="D127" s="149">
        <f>$G$5+$G$8+$G$12+$G$13+$G$26+$G$28+$G$30+$G$31*4+$G$38*2+$G$39*5+$G$46+$G$54+$G$58+$G$60*2+$G$77+$G$81</f>
        <v>1652.7900000000004</v>
      </c>
      <c r="E127" s="149">
        <f>$G$5+$G$8+$G$12+$G$13+$G$24+$G$27+$G$29+$G$31*6+$G$38*3+$G$39*7+$G$44+$G$54+$G$58+$G$60*2+$G$77+$G$81</f>
        <v>1797.15</v>
      </c>
      <c r="F127" s="342"/>
      <c r="G127" s="346"/>
      <c r="H127" s="344"/>
      <c r="I127" s="344"/>
      <c r="J127" s="345"/>
      <c r="K127" s="149"/>
      <c r="L127" s="149"/>
      <c r="O127" s="92"/>
      <c r="P127" s="100"/>
      <c r="Q127" s="20"/>
      <c r="R127" s="20"/>
      <c r="S127" s="21"/>
      <c r="T127" s="20"/>
      <c r="U127" s="21"/>
      <c r="V127" s="21"/>
      <c r="W127" s="21"/>
      <c r="X127" s="21"/>
      <c r="Y127" s="26"/>
      <c r="Z127" s="21"/>
      <c r="AB127" s="46"/>
      <c r="AC127" s="20"/>
      <c r="AD127" s="20"/>
      <c r="AE127" s="46"/>
      <c r="AF127" s="20"/>
      <c r="AG127" s="20"/>
      <c r="AH127" s="20"/>
      <c r="AJ127" s="17"/>
      <c r="AK127" s="21"/>
      <c r="AL127" s="21"/>
      <c r="AM127" s="29"/>
      <c r="AN127" s="29"/>
      <c r="AO127" s="29"/>
      <c r="AP127" s="29"/>
      <c r="AQ127" s="17"/>
      <c r="AR127" s="29"/>
      <c r="AV127" s="49"/>
      <c r="AW127" s="50"/>
      <c r="AX127" s="50"/>
      <c r="AY127" s="50"/>
      <c r="AZ127" s="50"/>
      <c r="BA127" s="50"/>
      <c r="BG127" s="103"/>
      <c r="BH127" s="103"/>
      <c r="BI127" s="103"/>
      <c r="BJ127" s="103"/>
      <c r="BK127" s="103"/>
      <c r="BL127" s="103"/>
    </row>
    <row r="128" spans="1:64" x14ac:dyDescent="0.2">
      <c r="A128" s="151" t="s">
        <v>566</v>
      </c>
      <c r="C128" s="149">
        <f>$G$5+$G$10+$G$12+$G$13+$G$24/2+$G$27/2+$G$29/2+$G$31*3+$G$38*2+$G$39*4+$G$44/2+$G$54+$G$58+$G$60*2+$G$77+$G$81</f>
        <v>1581.9650000000001</v>
      </c>
      <c r="D128" s="149">
        <f>$G$5+$G$10+$G$12+$G$13+$G$26+$G$28+$G$30+$G$31*4+$G$38*2+$G$39*5+$G$46+$G$54+$G$58+$G$60*2+$G$77+$G$81</f>
        <v>1664.8200000000002</v>
      </c>
      <c r="E128" s="149">
        <f>$G$5+$G$10+$G$12+$G$13+$G$24+$G$27+$G$29+$G$31*6+$G$38*3+$G$39*7+$G$44+$G$54+$G$58+$G$60*2+$G$77+$G$81</f>
        <v>1809.1800000000003</v>
      </c>
      <c r="F128" s="92"/>
      <c r="G128" s="92"/>
      <c r="K128" s="149"/>
      <c r="L128" s="149"/>
      <c r="O128" s="92"/>
      <c r="P128" s="100"/>
      <c r="Q128" s="20"/>
      <c r="R128" s="20"/>
      <c r="S128" s="21"/>
      <c r="T128" s="20"/>
      <c r="U128" s="21"/>
      <c r="V128" s="21"/>
      <c r="W128" s="21"/>
      <c r="X128" s="21"/>
      <c r="Y128" s="26"/>
      <c r="Z128" s="21"/>
      <c r="AB128" s="46"/>
      <c r="AC128" s="20"/>
      <c r="AD128" s="20"/>
      <c r="AE128" s="46"/>
      <c r="AF128" s="20"/>
      <c r="AG128" s="20"/>
      <c r="AH128" s="20"/>
      <c r="AJ128" s="17"/>
      <c r="AK128" s="21"/>
      <c r="AL128" s="21"/>
      <c r="AM128" s="29"/>
      <c r="AN128" s="29"/>
      <c r="AO128" s="29"/>
      <c r="AP128" s="29"/>
      <c r="AQ128" s="17"/>
      <c r="AR128" s="29"/>
      <c r="AV128" s="49"/>
      <c r="AW128" s="50"/>
      <c r="AX128" s="50"/>
      <c r="AY128" s="50"/>
      <c r="AZ128" s="50"/>
      <c r="BA128" s="50"/>
      <c r="BG128" s="103"/>
      <c r="BH128" s="103"/>
      <c r="BI128" s="103"/>
      <c r="BJ128" s="103"/>
      <c r="BK128" s="103"/>
      <c r="BL128" s="103"/>
    </row>
    <row r="129" spans="1:64" x14ac:dyDescent="0.2">
      <c r="A129" s="151" t="s">
        <v>567</v>
      </c>
      <c r="C129" s="149">
        <f>$G$6+$G$7+$G$12+$G$24/2+$G$27/2+$G$29/2+$G$31*3+$G$38*2+$G$39*4+$G$44/2+$G$54+$G$58+$G$60*2+$G$77+$G$81</f>
        <v>1287.0950000000003</v>
      </c>
      <c r="D129" s="149">
        <f>$G$6+$G$7+$G$12+$G$26+$G$28+$G$30+$G$31*4+$G$38*2+$G$39*5+$G$46+$G$54+$G$58+$G$60*2+$G$77+$G$81</f>
        <v>1369.9500000000003</v>
      </c>
      <c r="E129" s="149">
        <f>$G$6+$G$7+$G$12+$G$24+$G$27+$G$29+$G$31*6+$G$38*3+$G$39*7+$G$44+$G$54+$G$58+$G$60*2+$G$77+$G$81</f>
        <v>1514.31</v>
      </c>
      <c r="F129" s="92"/>
      <c r="G129" s="92"/>
      <c r="K129" s="149"/>
      <c r="L129" s="149"/>
      <c r="O129" s="92"/>
      <c r="P129" s="100"/>
      <c r="Q129" s="20"/>
      <c r="R129" s="20"/>
      <c r="S129" s="21"/>
      <c r="T129" s="20"/>
      <c r="U129" s="21"/>
      <c r="V129" s="21"/>
      <c r="W129" s="21"/>
      <c r="X129" s="21"/>
      <c r="Y129" s="26"/>
      <c r="Z129" s="21"/>
      <c r="AB129" s="46"/>
      <c r="AC129" s="20"/>
      <c r="AD129" s="20"/>
      <c r="AE129" s="46"/>
      <c r="AF129" s="20"/>
      <c r="AG129" s="20"/>
      <c r="AH129" s="20"/>
      <c r="AJ129" s="17"/>
      <c r="AK129" s="21"/>
      <c r="AL129" s="21"/>
      <c r="AM129" s="29"/>
      <c r="AN129" s="29"/>
      <c r="AO129" s="29"/>
      <c r="AP129" s="29"/>
      <c r="AQ129" s="17"/>
      <c r="AR129" s="29"/>
      <c r="AV129" s="49"/>
      <c r="AW129" s="50"/>
      <c r="AX129" s="50"/>
      <c r="AY129" s="50"/>
      <c r="AZ129" s="50"/>
      <c r="BA129" s="50"/>
      <c r="BG129" s="103"/>
      <c r="BH129" s="103"/>
      <c r="BI129" s="103"/>
      <c r="BJ129" s="103"/>
      <c r="BK129" s="103"/>
      <c r="BL129" s="103"/>
    </row>
    <row r="130" spans="1:64" x14ac:dyDescent="0.2">
      <c r="A130" s="151" t="s">
        <v>568</v>
      </c>
      <c r="C130" s="149">
        <f>$G$6+$G$9+$G$12+$G$24/2+$G$27/2+$G$29/2+$G$31*3+$G$38*2+$G$39*4+$G$44/2+$G$54+$G$58+$G$60*2+$G$77+$G$81</f>
        <v>1299.125</v>
      </c>
      <c r="D130" s="149">
        <f>$G$6+$G$9+$G$12+$G$26+$G$28+$G$30+$G$31*4+$G$38*2+$G$39*5+$G$46+$G$54+$G$58+$G$60*2+$G$77+$G$81</f>
        <v>1381.98</v>
      </c>
      <c r="E130" s="149">
        <f>$G$6+$G$9+$G$12+$G$24+$G$27+$G$29+$G$31*6+$G$38*3+$G$39*7+$G$44+$G$54+$G$58+$G$60*2+$G$77+$G$81</f>
        <v>1526.3400000000001</v>
      </c>
      <c r="F130" s="92"/>
      <c r="G130" s="92"/>
      <c r="K130" s="149"/>
      <c r="L130" s="149"/>
      <c r="O130" s="92"/>
      <c r="P130" s="100"/>
      <c r="Q130" s="20"/>
      <c r="R130" s="20"/>
      <c r="S130" s="21"/>
      <c r="T130" s="20"/>
      <c r="U130" s="21"/>
      <c r="V130" s="21"/>
      <c r="W130" s="21"/>
      <c r="X130" s="21"/>
      <c r="Y130" s="26"/>
      <c r="Z130" s="21"/>
      <c r="AB130" s="46"/>
      <c r="AC130" s="20"/>
      <c r="AD130" s="20"/>
      <c r="AE130" s="46"/>
      <c r="AF130" s="20"/>
      <c r="AG130" s="20"/>
      <c r="AH130" s="20"/>
      <c r="AJ130" s="17"/>
      <c r="AK130" s="21"/>
      <c r="AL130" s="21"/>
      <c r="AM130" s="29"/>
      <c r="AN130" s="29"/>
      <c r="AO130" s="29"/>
      <c r="AP130" s="29"/>
      <c r="AQ130" s="17"/>
      <c r="AR130" s="29"/>
      <c r="AV130" s="49"/>
      <c r="AW130" s="50"/>
      <c r="AX130" s="50"/>
      <c r="AY130" s="50"/>
      <c r="AZ130" s="50"/>
      <c r="BA130" s="50"/>
      <c r="BG130" s="103"/>
      <c r="BH130" s="103"/>
      <c r="BI130" s="103"/>
      <c r="BJ130" s="103"/>
      <c r="BK130" s="103"/>
      <c r="BL130" s="103"/>
    </row>
    <row r="131" spans="1:64" x14ac:dyDescent="0.2">
      <c r="A131" s="146" t="s">
        <v>569</v>
      </c>
      <c r="C131" s="147" t="s">
        <v>560</v>
      </c>
      <c r="D131" s="148" t="s">
        <v>561</v>
      </c>
      <c r="E131" s="148" t="s">
        <v>562</v>
      </c>
      <c r="F131" s="92"/>
      <c r="G131" s="92"/>
      <c r="H131" s="92"/>
      <c r="I131" s="152"/>
      <c r="J131" s="152"/>
      <c r="K131" s="152"/>
      <c r="L131" s="149"/>
      <c r="O131" s="92"/>
      <c r="P131" s="100"/>
      <c r="Q131" s="20"/>
      <c r="R131" s="20"/>
      <c r="S131" s="21"/>
      <c r="T131" s="20"/>
      <c r="U131" s="21"/>
      <c r="V131" s="21"/>
      <c r="W131" s="21"/>
      <c r="X131" s="21"/>
      <c r="Y131" s="26"/>
      <c r="Z131" s="21"/>
      <c r="AB131" s="46"/>
      <c r="AC131" s="20"/>
      <c r="AD131" s="20"/>
      <c r="AE131" s="46"/>
      <c r="AF131" s="20"/>
      <c r="AG131" s="20"/>
      <c r="AH131" s="20"/>
      <c r="AJ131" s="17"/>
      <c r="AK131" s="21"/>
      <c r="AL131" s="21"/>
      <c r="AM131" s="29"/>
      <c r="AN131" s="29"/>
      <c r="AO131" s="29"/>
      <c r="AP131" s="29"/>
      <c r="AQ131" s="17"/>
      <c r="AR131" s="29"/>
      <c r="AV131" s="49"/>
      <c r="AW131" s="50"/>
      <c r="AX131" s="50"/>
      <c r="AY131" s="50"/>
      <c r="AZ131" s="50"/>
      <c r="BA131" s="50"/>
      <c r="BG131" s="103"/>
      <c r="BH131" s="103"/>
      <c r="BI131" s="103"/>
      <c r="BJ131" s="103"/>
      <c r="BK131" s="103"/>
      <c r="BL131" s="103"/>
    </row>
    <row r="132" spans="1:64" ht="38.25" x14ac:dyDescent="0.2">
      <c r="A132" s="283" t="s">
        <v>782</v>
      </c>
      <c r="C132" s="94">
        <f>Flex!E37</f>
        <v>282.80950000000001</v>
      </c>
      <c r="D132" s="94">
        <f>Flex!F37</f>
        <v>299.10949999999997</v>
      </c>
      <c r="E132" s="94">
        <f>Flex!G37</f>
        <v>333.72200000000004</v>
      </c>
      <c r="F132" s="95"/>
      <c r="G132" s="95"/>
      <c r="H132" s="95"/>
      <c r="I132" s="95"/>
      <c r="J132" s="95"/>
      <c r="K132" s="95"/>
      <c r="L132" s="149"/>
      <c r="O132" s="92"/>
      <c r="P132" s="100"/>
      <c r="Q132" s="20"/>
      <c r="R132" s="20"/>
      <c r="S132" s="21"/>
      <c r="T132" s="20"/>
      <c r="U132" s="21"/>
      <c r="V132" s="21"/>
      <c r="W132" s="21"/>
      <c r="X132" s="21"/>
      <c r="Y132" s="26"/>
      <c r="Z132" s="21"/>
      <c r="AB132" s="46"/>
      <c r="AC132" s="20"/>
      <c r="AD132" s="20"/>
      <c r="AE132" s="46"/>
      <c r="AF132" s="20"/>
      <c r="AG132" s="20"/>
      <c r="AH132" s="20"/>
      <c r="AJ132" s="17"/>
      <c r="AK132" s="21"/>
      <c r="AL132" s="21"/>
      <c r="AM132" s="29"/>
      <c r="AN132" s="29"/>
      <c r="AO132" s="29"/>
      <c r="AP132" s="29"/>
      <c r="AQ132" s="17"/>
      <c r="AR132" s="19"/>
      <c r="AS132" s="19"/>
      <c r="AT132" s="19"/>
      <c r="AU132" s="19"/>
      <c r="AV132" s="50"/>
      <c r="AW132" s="50"/>
      <c r="AX132" s="50"/>
      <c r="AY132" s="50"/>
      <c r="AZ132" s="50"/>
      <c r="BA132" s="50"/>
      <c r="BG132" s="103"/>
      <c r="BH132" s="103"/>
      <c r="BI132" s="103"/>
      <c r="BJ132" s="103"/>
      <c r="BK132" s="103"/>
      <c r="BL132" s="103"/>
    </row>
    <row r="133" spans="1:64" ht="38.25" x14ac:dyDescent="0.2">
      <c r="A133" s="283" t="s">
        <v>783</v>
      </c>
      <c r="C133" s="94">
        <f>Flex!E38</f>
        <v>394.28949999999998</v>
      </c>
      <c r="D133" s="94">
        <f>Flex!F38</f>
        <v>410.58949999999993</v>
      </c>
      <c r="E133" s="94">
        <f>Flex!G38</f>
        <v>445.20199999999994</v>
      </c>
      <c r="F133" s="92"/>
      <c r="G133" s="92"/>
      <c r="H133" s="92"/>
      <c r="I133" s="152"/>
      <c r="J133" s="152"/>
      <c r="K133" s="152"/>
      <c r="L133" s="149"/>
      <c r="O133" s="92"/>
      <c r="P133" s="100"/>
      <c r="Q133" s="20"/>
      <c r="R133" s="20"/>
      <c r="S133" s="21"/>
      <c r="T133" s="20"/>
      <c r="U133" s="21"/>
      <c r="V133" s="21"/>
      <c r="W133" s="21"/>
      <c r="X133" s="21"/>
      <c r="Y133" s="26"/>
      <c r="Z133" s="21"/>
      <c r="AB133" s="46"/>
      <c r="AC133" s="20"/>
      <c r="AD133" s="20"/>
      <c r="AE133" s="46"/>
      <c r="AF133" s="20"/>
      <c r="AG133" s="20"/>
      <c r="AH133" s="20"/>
      <c r="AJ133" s="17"/>
      <c r="AK133" s="21"/>
      <c r="AL133" s="21"/>
      <c r="AM133" s="29"/>
      <c r="AN133" s="29"/>
      <c r="AO133" s="29"/>
      <c r="AP133" s="29"/>
      <c r="AQ133" s="17"/>
      <c r="AR133" s="19"/>
      <c r="AS133" s="19"/>
      <c r="AT133" s="19"/>
      <c r="AU133" s="19"/>
      <c r="AV133" s="50"/>
      <c r="AW133" s="50"/>
      <c r="AX133" s="50"/>
      <c r="AY133" s="50"/>
      <c r="AZ133" s="50"/>
      <c r="BA133" s="50"/>
      <c r="BG133" s="103"/>
      <c r="BH133" s="103"/>
      <c r="BI133" s="103"/>
      <c r="BJ133" s="103"/>
      <c r="BK133" s="103"/>
      <c r="BL133" s="103"/>
    </row>
    <row r="134" spans="1:64" ht="38.25" x14ac:dyDescent="0.2">
      <c r="A134" s="283" t="s">
        <v>784</v>
      </c>
      <c r="C134" s="94">
        <f>Flex!E39</f>
        <v>369.35950000000003</v>
      </c>
      <c r="D134" s="94">
        <f>Flex!F39</f>
        <v>385.65949999999998</v>
      </c>
      <c r="E134" s="94">
        <f>Flex!G39</f>
        <v>420.27200000000005</v>
      </c>
      <c r="F134" s="149"/>
      <c r="G134" s="149"/>
      <c r="H134" s="149"/>
      <c r="I134" s="149"/>
      <c r="J134" s="149"/>
      <c r="K134" s="149"/>
      <c r="L134" s="149"/>
      <c r="O134" s="92"/>
      <c r="P134" s="100"/>
      <c r="Q134" s="20"/>
      <c r="R134" s="20"/>
      <c r="S134" s="21"/>
      <c r="T134" s="20"/>
      <c r="U134" s="21"/>
      <c r="V134" s="21"/>
      <c r="W134" s="21"/>
      <c r="X134" s="21"/>
      <c r="Y134" s="26"/>
      <c r="Z134" s="21"/>
      <c r="AB134" s="46"/>
      <c r="AC134" s="20"/>
      <c r="AD134" s="20"/>
      <c r="AE134" s="46"/>
      <c r="AF134" s="20"/>
      <c r="AG134" s="20"/>
      <c r="AH134" s="20"/>
      <c r="AJ134" s="17"/>
      <c r="AK134" s="21"/>
      <c r="AL134" s="21"/>
      <c r="AM134" s="29"/>
      <c r="AN134" s="29"/>
      <c r="AO134" s="29"/>
      <c r="AP134" s="29"/>
      <c r="AQ134" s="17"/>
      <c r="AR134" s="19"/>
      <c r="AS134" s="19"/>
      <c r="AT134" s="19"/>
      <c r="AU134" s="19"/>
      <c r="AV134" s="50"/>
      <c r="AW134" s="50"/>
      <c r="AX134" s="50"/>
      <c r="AY134" s="50"/>
      <c r="AZ134" s="50"/>
      <c r="BA134" s="50"/>
      <c r="BG134" s="103"/>
      <c r="BH134" s="103"/>
      <c r="BI134" s="103"/>
      <c r="BJ134" s="103"/>
      <c r="BK134" s="103"/>
      <c r="BL134" s="103"/>
    </row>
    <row r="135" spans="1:64" ht="38.25" x14ac:dyDescent="0.2">
      <c r="A135" s="283" t="s">
        <v>785</v>
      </c>
      <c r="C135" s="94">
        <f>Flex!E40</f>
        <v>482.29750000000001</v>
      </c>
      <c r="D135" s="94">
        <f>Flex!F40</f>
        <v>498.59749999999997</v>
      </c>
      <c r="E135" s="94">
        <f>Flex!G40</f>
        <v>533.21</v>
      </c>
      <c r="F135" s="149"/>
      <c r="G135" s="149"/>
      <c r="H135" s="149"/>
      <c r="I135" s="149"/>
      <c r="J135" s="149"/>
      <c r="K135" s="149"/>
      <c r="L135" s="149"/>
      <c r="O135" s="92"/>
      <c r="P135" s="100"/>
      <c r="Q135" s="20"/>
      <c r="R135" s="20"/>
      <c r="S135" s="21"/>
      <c r="T135" s="20"/>
      <c r="U135" s="21"/>
      <c r="V135" s="21"/>
      <c r="W135" s="21"/>
      <c r="X135" s="21"/>
      <c r="Y135" s="26"/>
      <c r="Z135" s="21"/>
      <c r="AB135" s="46"/>
      <c r="AC135" s="20"/>
      <c r="AD135" s="20"/>
      <c r="AE135" s="46"/>
      <c r="AF135" s="20"/>
      <c r="AG135" s="20"/>
      <c r="AH135" s="20"/>
      <c r="AJ135" s="17"/>
      <c r="AK135" s="21"/>
      <c r="AL135" s="21"/>
      <c r="AM135" s="29"/>
      <c r="AN135" s="29"/>
      <c r="AO135" s="29"/>
      <c r="AP135" s="29"/>
      <c r="AQ135" s="17"/>
      <c r="AR135" s="19"/>
      <c r="AS135" s="19"/>
      <c r="AT135" s="19"/>
      <c r="AU135" s="19"/>
      <c r="AV135" s="50"/>
      <c r="AW135" s="50"/>
      <c r="AX135" s="50"/>
      <c r="AY135" s="50"/>
      <c r="AZ135" s="50"/>
      <c r="BA135" s="50"/>
      <c r="BG135" s="103"/>
      <c r="BH135" s="103"/>
      <c r="BI135" s="103"/>
      <c r="BJ135" s="103"/>
      <c r="BK135" s="103"/>
      <c r="BL135" s="103"/>
    </row>
    <row r="136" spans="1:64" ht="38.25" x14ac:dyDescent="0.2">
      <c r="A136" s="283" t="s">
        <v>786</v>
      </c>
      <c r="C136" s="94">
        <f>Flex!E41</f>
        <v>383.0625</v>
      </c>
      <c r="D136" s="94">
        <f>Flex!F41</f>
        <v>395.80250000000001</v>
      </c>
      <c r="E136" s="94">
        <f>Flex!G41</f>
        <v>423.29500000000002</v>
      </c>
      <c r="F136" s="149"/>
      <c r="G136" s="149"/>
      <c r="H136" s="149"/>
      <c r="I136" s="149"/>
      <c r="J136" s="149"/>
      <c r="K136" s="149"/>
      <c r="L136" s="149"/>
      <c r="O136" s="92"/>
      <c r="P136" s="100"/>
      <c r="Q136" s="20"/>
      <c r="R136" s="20"/>
      <c r="S136" s="21"/>
      <c r="T136" s="20"/>
      <c r="U136" s="21"/>
      <c r="V136" s="21"/>
      <c r="W136" s="21"/>
      <c r="X136" s="21"/>
      <c r="Y136" s="26"/>
      <c r="Z136" s="21"/>
      <c r="AB136" s="46"/>
      <c r="AC136" s="20"/>
      <c r="AD136" s="20"/>
      <c r="AE136" s="46"/>
      <c r="AF136" s="20"/>
      <c r="AG136" s="20"/>
      <c r="AH136" s="20"/>
      <c r="AJ136" s="17"/>
      <c r="AK136" s="21"/>
      <c r="AL136" s="21"/>
      <c r="AM136" s="29"/>
      <c r="AN136" s="29"/>
      <c r="AO136" s="29"/>
      <c r="AP136" s="29"/>
      <c r="AQ136" s="17"/>
      <c r="AR136" s="19"/>
      <c r="AS136" s="19"/>
      <c r="AT136" s="19"/>
      <c r="AU136" s="19"/>
      <c r="AV136" s="50"/>
      <c r="AW136" s="50"/>
      <c r="AX136" s="50"/>
      <c r="AY136" s="50"/>
      <c r="AZ136" s="50"/>
      <c r="BA136" s="50"/>
      <c r="BG136" s="103"/>
      <c r="BH136" s="103"/>
      <c r="BI136" s="103"/>
      <c r="BJ136" s="103"/>
      <c r="BK136" s="103"/>
      <c r="BL136" s="103"/>
    </row>
    <row r="137" spans="1:64" ht="38.25" x14ac:dyDescent="0.2">
      <c r="A137" s="283" t="s">
        <v>787</v>
      </c>
      <c r="C137" s="94">
        <f>Flex!E42</f>
        <v>531.71050000000002</v>
      </c>
      <c r="D137" s="94">
        <f>Flex!F42</f>
        <v>544.45050000000003</v>
      </c>
      <c r="E137" s="94">
        <f>Flex!G42</f>
        <v>571.94299999999998</v>
      </c>
      <c r="F137" s="149"/>
      <c r="G137" s="149"/>
      <c r="H137" s="149"/>
      <c r="I137" s="149"/>
      <c r="J137" s="149"/>
      <c r="K137" s="149"/>
      <c r="L137" s="149"/>
      <c r="O137" s="92"/>
      <c r="P137" s="100"/>
      <c r="Q137" s="20"/>
      <c r="R137" s="20"/>
      <c r="S137" s="21"/>
      <c r="T137" s="20"/>
      <c r="U137" s="21"/>
      <c r="V137" s="21"/>
      <c r="W137" s="21"/>
      <c r="X137" s="21"/>
      <c r="Y137" s="26"/>
      <c r="Z137" s="21"/>
      <c r="AB137" s="46"/>
      <c r="AC137" s="20"/>
      <c r="AD137" s="20"/>
      <c r="AE137" s="46"/>
      <c r="AF137" s="20"/>
      <c r="AG137" s="20"/>
      <c r="AH137" s="20"/>
      <c r="AJ137" s="17"/>
      <c r="AK137" s="21"/>
      <c r="AL137" s="21"/>
      <c r="AM137" s="29"/>
      <c r="AN137" s="29"/>
      <c r="AO137" s="29"/>
      <c r="AP137" s="29"/>
      <c r="AQ137" s="17"/>
      <c r="AR137" s="19"/>
      <c r="AS137" s="19"/>
      <c r="AT137" s="19"/>
      <c r="AU137" s="19"/>
      <c r="AV137" s="50"/>
      <c r="AW137" s="50"/>
      <c r="AX137" s="50"/>
      <c r="AY137" s="50"/>
      <c r="AZ137" s="50"/>
      <c r="BA137" s="50"/>
      <c r="BG137" s="103"/>
      <c r="BH137" s="103"/>
      <c r="BI137" s="103"/>
      <c r="BJ137" s="103"/>
      <c r="BK137" s="103"/>
      <c r="BL137" s="103"/>
    </row>
    <row r="138" spans="1:64" ht="38.25" x14ac:dyDescent="0.2">
      <c r="A138" s="283" t="s">
        <v>788</v>
      </c>
      <c r="C138" s="94">
        <f>Flex!E43</f>
        <v>410.09050000000002</v>
      </c>
      <c r="D138" s="94">
        <f>Flex!F43</f>
        <v>422.83049999999997</v>
      </c>
      <c r="E138" s="94">
        <f>Flex!G43</f>
        <v>450.32299999999998</v>
      </c>
      <c r="F138" s="149"/>
      <c r="G138" s="149"/>
      <c r="H138" s="149"/>
      <c r="I138" s="149"/>
      <c r="J138" s="149"/>
      <c r="K138" s="149"/>
      <c r="L138" s="149"/>
      <c r="O138" s="92"/>
      <c r="P138" s="100"/>
      <c r="Q138" s="20"/>
      <c r="R138" s="20"/>
      <c r="S138" s="21"/>
      <c r="T138" s="20"/>
      <c r="U138" s="21"/>
      <c r="V138" s="21"/>
      <c r="W138" s="21"/>
      <c r="X138" s="21"/>
      <c r="Y138" s="26"/>
      <c r="Z138" s="21"/>
      <c r="AB138" s="46"/>
      <c r="AC138" s="20"/>
      <c r="AD138" s="20"/>
      <c r="AE138" s="46"/>
      <c r="AF138" s="20"/>
      <c r="AG138" s="20"/>
      <c r="AH138" s="20"/>
      <c r="AJ138" s="17"/>
      <c r="AK138" s="21"/>
      <c r="AL138" s="21"/>
      <c r="AM138" s="29"/>
      <c r="AN138" s="29"/>
      <c r="AO138" s="29"/>
      <c r="AP138" s="29"/>
      <c r="AQ138" s="17"/>
      <c r="AR138" s="19"/>
      <c r="AS138" s="19"/>
      <c r="AT138" s="19"/>
      <c r="AU138" s="19"/>
      <c r="AV138" s="50"/>
      <c r="AW138" s="50"/>
      <c r="AX138" s="50"/>
      <c r="AY138" s="50"/>
      <c r="AZ138" s="50"/>
      <c r="BA138" s="50"/>
      <c r="BG138" s="103"/>
      <c r="BH138" s="103"/>
      <c r="BI138" s="103"/>
      <c r="BJ138" s="103"/>
      <c r="BK138" s="103"/>
      <c r="BL138" s="103"/>
    </row>
    <row r="139" spans="1:64" ht="39" thickBot="1" x14ac:dyDescent="0.25">
      <c r="A139" s="283" t="s">
        <v>789</v>
      </c>
      <c r="C139" s="94">
        <f>Flex!E44</f>
        <v>686.08349999999996</v>
      </c>
      <c r="D139" s="94">
        <f>Flex!F44</f>
        <v>698.82349999999997</v>
      </c>
      <c r="E139" s="94">
        <f>Flex!G44</f>
        <v>726.31600000000003</v>
      </c>
      <c r="F139" s="149"/>
      <c r="G139" s="149"/>
      <c r="H139" s="149"/>
      <c r="I139" s="149"/>
      <c r="J139" s="149"/>
      <c r="K139" s="149"/>
      <c r="L139" s="149"/>
      <c r="O139" s="92"/>
      <c r="P139" s="100"/>
      <c r="Q139" s="20"/>
      <c r="R139" s="20"/>
      <c r="S139" s="21"/>
      <c r="T139" s="20"/>
      <c r="U139" s="21"/>
      <c r="V139" s="21"/>
      <c r="W139" s="21"/>
      <c r="X139" s="21"/>
      <c r="Y139" s="26"/>
      <c r="Z139" s="21"/>
      <c r="AB139" s="46"/>
      <c r="AC139" s="20"/>
      <c r="AD139" s="20"/>
      <c r="AE139" s="46"/>
      <c r="AF139" s="20"/>
      <c r="AG139" s="20"/>
      <c r="AH139" s="20"/>
      <c r="AJ139" s="17"/>
      <c r="AK139" s="21"/>
      <c r="AL139" s="21"/>
      <c r="AM139" s="29"/>
      <c r="AN139" s="29"/>
      <c r="AO139" s="29"/>
      <c r="AP139" s="29"/>
      <c r="AQ139" s="17"/>
      <c r="AR139" s="19"/>
      <c r="AS139" s="19"/>
      <c r="AT139" s="19"/>
      <c r="AU139" s="19"/>
      <c r="AV139" s="50"/>
      <c r="AW139" s="50"/>
      <c r="AX139" s="50"/>
      <c r="AY139" s="50"/>
      <c r="AZ139" s="50"/>
      <c r="BA139" s="50"/>
      <c r="BG139" s="103"/>
      <c r="BH139" s="103"/>
      <c r="BI139" s="103"/>
      <c r="BJ139" s="103"/>
      <c r="BK139" s="103"/>
      <c r="BL139" s="103"/>
    </row>
    <row r="140" spans="1:64" ht="16.5" thickBot="1" x14ac:dyDescent="0.25">
      <c r="H140" s="153"/>
      <c r="I140" s="84"/>
      <c r="J140" s="132"/>
      <c r="K140" s="154"/>
    </row>
    <row r="141" spans="1:64" ht="13.5" thickBot="1" x14ac:dyDescent="0.25">
      <c r="K141" s="156"/>
    </row>
    <row r="142" spans="1:64" ht="13.5" thickBot="1" x14ac:dyDescent="0.25">
      <c r="K142" s="156"/>
    </row>
    <row r="143" spans="1:64" ht="13.5" thickBot="1" x14ac:dyDescent="0.25">
      <c r="K143" s="156"/>
    </row>
    <row r="144" spans="1:64" ht="13.5" thickBot="1" x14ac:dyDescent="0.25">
      <c r="K144" s="156"/>
    </row>
    <row r="145" spans="11:11" s="103" customFormat="1" ht="15.75" x14ac:dyDescent="0.2">
      <c r="K145" s="132">
        <f>SUBTOTAL(9,K140:K144)</f>
        <v>0</v>
      </c>
    </row>
    <row r="146" spans="11:11" s="103" customFormat="1" x14ac:dyDescent="0.2">
      <c r="K146" s="113"/>
    </row>
  </sheetData>
  <sheetProtection formatCells="0"/>
  <protectedRanges>
    <protectedRange password="CC71" sqref="I39" name="Диапазон1"/>
  </protectedRanges>
  <autoFilter ref="A2:K139"/>
  <mergeCells count="3">
    <mergeCell ref="C116:D116"/>
    <mergeCell ref="C123:E123"/>
    <mergeCell ref="A116:A118"/>
  </mergeCells>
  <pageMargins left="0.75" right="0.75" top="1" bottom="1" header="0.5" footer="0.5"/>
  <pageSetup paperSize="9" scale="80" orientation="landscape" r:id="rId1"/>
  <headerFooter alignWithMargins="0"/>
  <rowBreaks count="2" manualBreakCount="2">
    <brk id="35" max="9" man="1"/>
    <brk id="67" max="9" man="1"/>
  </rowBreaks>
  <colBreaks count="1" manualBreakCount="1">
    <brk id="10" max="98" man="1"/>
  </colBreaks>
  <ignoredErrors>
    <ignoredError sqref="G98 H98 I28 I26:I27 I29 G92:G94"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J694"/>
  <sheetViews>
    <sheetView zoomScale="85" zoomScaleNormal="85" workbookViewId="0">
      <pane xSplit="1" ySplit="2" topLeftCell="B3" activePane="bottomRight" state="frozen"/>
      <selection pane="topRight" activeCell="B1" sqref="B1"/>
      <selection pane="bottomLeft" activeCell="A4" sqref="A4"/>
      <selection pane="bottomRight" activeCell="K36" sqref="K36"/>
    </sheetView>
  </sheetViews>
  <sheetFormatPr defaultRowHeight="12.75" x14ac:dyDescent="0.2"/>
  <cols>
    <col min="1" max="1" width="51.5703125" style="158" customWidth="1"/>
    <col min="2" max="2" width="12.42578125" style="158" customWidth="1"/>
    <col min="3" max="3" width="7.5703125" style="159" bestFit="1" customWidth="1"/>
    <col min="4" max="4" width="4.7109375" style="159" customWidth="1"/>
    <col min="5" max="5" width="12.5703125" style="159" bestFit="1" customWidth="1"/>
    <col min="6" max="6" width="13.7109375" style="159" bestFit="1" customWidth="1"/>
    <col min="7" max="7" width="14.42578125" style="159" customWidth="1"/>
    <col min="8" max="9" width="11.85546875" style="159" customWidth="1"/>
    <col min="10" max="10" width="11.85546875" style="160" customWidth="1"/>
    <col min="11" max="11" width="15" style="159" customWidth="1"/>
    <col min="12" max="12" width="4.28515625" style="232" customWidth="1"/>
    <col min="13" max="13" width="30.42578125" style="209" customWidth="1"/>
    <col min="14" max="15" width="10.85546875" style="162" bestFit="1" customWidth="1"/>
    <col min="16" max="16" width="9" style="162" bestFit="1" customWidth="1"/>
    <col min="17" max="17" width="14.5703125" style="162" bestFit="1" customWidth="1"/>
    <col min="18" max="18" width="10.42578125" style="162" bestFit="1" customWidth="1"/>
    <col min="19" max="19" width="11.5703125" style="162" customWidth="1"/>
    <col min="20" max="20" width="9.85546875" style="162" bestFit="1" customWidth="1"/>
    <col min="21" max="21" width="12" style="168" bestFit="1" customWidth="1"/>
    <col min="22" max="22" width="11" style="162" bestFit="1" customWidth="1"/>
    <col min="23" max="23" width="12.42578125" style="168" bestFit="1" customWidth="1"/>
    <col min="24" max="24" width="12.140625" style="168" bestFit="1" customWidth="1"/>
    <col min="25" max="25" width="12.7109375" style="168" bestFit="1" customWidth="1"/>
    <col min="26" max="26" width="13.42578125" style="168" bestFit="1" customWidth="1"/>
    <col min="27" max="27" width="14.42578125" style="166" bestFit="1" customWidth="1"/>
    <col min="28" max="29" width="14.42578125" style="168" bestFit="1" customWidth="1"/>
    <col min="30" max="30" width="12.140625" style="193" bestFit="1" customWidth="1"/>
    <col min="31" max="31" width="12.140625" style="162" bestFit="1" customWidth="1"/>
    <col min="32" max="32" width="7.28515625" style="162" bestFit="1" customWidth="1"/>
    <col min="33" max="33" width="11.85546875" style="193" bestFit="1" customWidth="1"/>
    <col min="34" max="34" width="11.85546875" style="162" bestFit="1" customWidth="1"/>
    <col min="35" max="35" width="10.7109375" style="162" customWidth="1"/>
    <col min="36" max="36" width="13.28515625" style="162" hidden="1" customWidth="1"/>
    <col min="37" max="37" width="8" style="162" hidden="1" customWidth="1"/>
    <col min="38" max="38" width="14.28515625" style="167" bestFit="1" customWidth="1"/>
    <col min="39" max="39" width="18.42578125" style="168" customWidth="1"/>
    <col min="40" max="40" width="13.28515625" style="168" bestFit="1" customWidth="1"/>
    <col min="41" max="41" width="13.85546875" style="169" hidden="1" customWidth="1"/>
    <col min="42" max="42" width="15.7109375" style="169" hidden="1" customWidth="1"/>
    <col min="43" max="43" width="0" style="169" hidden="1" customWidth="1"/>
    <col min="44" max="44" width="10.140625" style="169" hidden="1" customWidth="1"/>
    <col min="45" max="45" width="9.140625" style="167"/>
    <col min="46" max="46" width="11.5703125" style="167" hidden="1" customWidth="1"/>
    <col min="47" max="48" width="0" style="167" hidden="1" customWidth="1"/>
    <col min="49" max="49" width="11.7109375" style="167" bestFit="1" customWidth="1"/>
    <col min="50" max="50" width="11.7109375" style="197" bestFit="1" customWidth="1"/>
    <col min="51" max="62" width="9.140625" style="197"/>
    <col min="63" max="256" width="9.140625" style="233"/>
    <col min="257" max="257" width="51.5703125" style="233" customWidth="1"/>
    <col min="258" max="258" width="12.42578125" style="233" customWidth="1"/>
    <col min="259" max="259" width="7.5703125" style="233" bestFit="1" customWidth="1"/>
    <col min="260" max="260" width="4.7109375" style="233" customWidth="1"/>
    <col min="261" max="261" width="12.5703125" style="233" bestFit="1" customWidth="1"/>
    <col min="262" max="262" width="13.7109375" style="233" bestFit="1" customWidth="1"/>
    <col min="263" max="263" width="14.42578125" style="233" customWidth="1"/>
    <col min="264" max="266" width="11.85546875" style="233" customWidth="1"/>
    <col min="267" max="267" width="15" style="233" customWidth="1"/>
    <col min="268" max="268" width="4.28515625" style="233" customWidth="1"/>
    <col min="269" max="269" width="14.5703125" style="233" customWidth="1"/>
    <col min="270" max="271" width="10.85546875" style="233" bestFit="1" customWidth="1"/>
    <col min="272" max="272" width="9" style="233" bestFit="1" customWidth="1"/>
    <col min="273" max="273" width="14.5703125" style="233" bestFit="1" customWidth="1"/>
    <col min="274" max="274" width="10.42578125" style="233" bestFit="1" customWidth="1"/>
    <col min="275" max="275" width="11.5703125" style="233" customWidth="1"/>
    <col min="276" max="276" width="9.85546875" style="233" bestFit="1" customWidth="1"/>
    <col min="277" max="277" width="12" style="233" bestFit="1" customWidth="1"/>
    <col min="278" max="278" width="11" style="233" bestFit="1" customWidth="1"/>
    <col min="279" max="279" width="12.42578125" style="233" bestFit="1" customWidth="1"/>
    <col min="280" max="280" width="12.140625" style="233" bestFit="1" customWidth="1"/>
    <col min="281" max="281" width="12.7109375" style="233" bestFit="1" customWidth="1"/>
    <col min="282" max="282" width="13.42578125" style="233" bestFit="1" customWidth="1"/>
    <col min="283" max="285" width="14.42578125" style="233" bestFit="1" customWidth="1"/>
    <col min="286" max="287" width="12.140625" style="233" bestFit="1" customWidth="1"/>
    <col min="288" max="288" width="7.28515625" style="233" bestFit="1" customWidth="1"/>
    <col min="289" max="290" width="11.85546875" style="233" bestFit="1" customWidth="1"/>
    <col min="291" max="291" width="10.7109375" style="233" customWidth="1"/>
    <col min="292" max="293" width="0" style="233" hidden="1" customWidth="1"/>
    <col min="294" max="294" width="14.28515625" style="233" bestFit="1" customWidth="1"/>
    <col min="295" max="295" width="18.42578125" style="233" customWidth="1"/>
    <col min="296" max="296" width="13.28515625" style="233" bestFit="1" customWidth="1"/>
    <col min="297" max="300" width="0" style="233" hidden="1" customWidth="1"/>
    <col min="301" max="301" width="9.140625" style="233"/>
    <col min="302" max="304" width="0" style="233" hidden="1" customWidth="1"/>
    <col min="305" max="306" width="11.7109375" style="233" bestFit="1" customWidth="1"/>
    <col min="307" max="512" width="9.140625" style="233"/>
    <col min="513" max="513" width="51.5703125" style="233" customWidth="1"/>
    <col min="514" max="514" width="12.42578125" style="233" customWidth="1"/>
    <col min="515" max="515" width="7.5703125" style="233" bestFit="1" customWidth="1"/>
    <col min="516" max="516" width="4.7109375" style="233" customWidth="1"/>
    <col min="517" max="517" width="12.5703125" style="233" bestFit="1" customWidth="1"/>
    <col min="518" max="518" width="13.7109375" style="233" bestFit="1" customWidth="1"/>
    <col min="519" max="519" width="14.42578125" style="233" customWidth="1"/>
    <col min="520" max="522" width="11.85546875" style="233" customWidth="1"/>
    <col min="523" max="523" width="15" style="233" customWidth="1"/>
    <col min="524" max="524" width="4.28515625" style="233" customWidth="1"/>
    <col min="525" max="525" width="14.5703125" style="233" customWidth="1"/>
    <col min="526" max="527" width="10.85546875" style="233" bestFit="1" customWidth="1"/>
    <col min="528" max="528" width="9" style="233" bestFit="1" customWidth="1"/>
    <col min="529" max="529" width="14.5703125" style="233" bestFit="1" customWidth="1"/>
    <col min="530" max="530" width="10.42578125" style="233" bestFit="1" customWidth="1"/>
    <col min="531" max="531" width="11.5703125" style="233" customWidth="1"/>
    <col min="532" max="532" width="9.85546875" style="233" bestFit="1" customWidth="1"/>
    <col min="533" max="533" width="12" style="233" bestFit="1" customWidth="1"/>
    <col min="534" max="534" width="11" style="233" bestFit="1" customWidth="1"/>
    <col min="535" max="535" width="12.42578125" style="233" bestFit="1" customWidth="1"/>
    <col min="536" max="536" width="12.140625" style="233" bestFit="1" customWidth="1"/>
    <col min="537" max="537" width="12.7109375" style="233" bestFit="1" customWidth="1"/>
    <col min="538" max="538" width="13.42578125" style="233" bestFit="1" customWidth="1"/>
    <col min="539" max="541" width="14.42578125" style="233" bestFit="1" customWidth="1"/>
    <col min="542" max="543" width="12.140625" style="233" bestFit="1" customWidth="1"/>
    <col min="544" max="544" width="7.28515625" style="233" bestFit="1" customWidth="1"/>
    <col min="545" max="546" width="11.85546875" style="233" bestFit="1" customWidth="1"/>
    <col min="547" max="547" width="10.7109375" style="233" customWidth="1"/>
    <col min="548" max="549" width="0" style="233" hidden="1" customWidth="1"/>
    <col min="550" max="550" width="14.28515625" style="233" bestFit="1" customWidth="1"/>
    <col min="551" max="551" width="18.42578125" style="233" customWidth="1"/>
    <col min="552" max="552" width="13.28515625" style="233" bestFit="1" customWidth="1"/>
    <col min="553" max="556" width="0" style="233" hidden="1" customWidth="1"/>
    <col min="557" max="557" width="9.140625" style="233"/>
    <col min="558" max="560" width="0" style="233" hidden="1" customWidth="1"/>
    <col min="561" max="562" width="11.7109375" style="233" bestFit="1" customWidth="1"/>
    <col min="563" max="768" width="9.140625" style="233"/>
    <col min="769" max="769" width="51.5703125" style="233" customWidth="1"/>
    <col min="770" max="770" width="12.42578125" style="233" customWidth="1"/>
    <col min="771" max="771" width="7.5703125" style="233" bestFit="1" customWidth="1"/>
    <col min="772" max="772" width="4.7109375" style="233" customWidth="1"/>
    <col min="773" max="773" width="12.5703125" style="233" bestFit="1" customWidth="1"/>
    <col min="774" max="774" width="13.7109375" style="233" bestFit="1" customWidth="1"/>
    <col min="775" max="775" width="14.42578125" style="233" customWidth="1"/>
    <col min="776" max="778" width="11.85546875" style="233" customWidth="1"/>
    <col min="779" max="779" width="15" style="233" customWidth="1"/>
    <col min="780" max="780" width="4.28515625" style="233" customWidth="1"/>
    <col min="781" max="781" width="14.5703125" style="233" customWidth="1"/>
    <col min="782" max="783" width="10.85546875" style="233" bestFit="1" customWidth="1"/>
    <col min="784" max="784" width="9" style="233" bestFit="1" customWidth="1"/>
    <col min="785" max="785" width="14.5703125" style="233" bestFit="1" customWidth="1"/>
    <col min="786" max="786" width="10.42578125" style="233" bestFit="1" customWidth="1"/>
    <col min="787" max="787" width="11.5703125" style="233" customWidth="1"/>
    <col min="788" max="788" width="9.85546875" style="233" bestFit="1" customWidth="1"/>
    <col min="789" max="789" width="12" style="233" bestFit="1" customWidth="1"/>
    <col min="790" max="790" width="11" style="233" bestFit="1" customWidth="1"/>
    <col min="791" max="791" width="12.42578125" style="233" bestFit="1" customWidth="1"/>
    <col min="792" max="792" width="12.140625" style="233" bestFit="1" customWidth="1"/>
    <col min="793" max="793" width="12.7109375" style="233" bestFit="1" customWidth="1"/>
    <col min="794" max="794" width="13.42578125" style="233" bestFit="1" customWidth="1"/>
    <col min="795" max="797" width="14.42578125" style="233" bestFit="1" customWidth="1"/>
    <col min="798" max="799" width="12.140625" style="233" bestFit="1" customWidth="1"/>
    <col min="800" max="800" width="7.28515625" style="233" bestFit="1" customWidth="1"/>
    <col min="801" max="802" width="11.85546875" style="233" bestFit="1" customWidth="1"/>
    <col min="803" max="803" width="10.7109375" style="233" customWidth="1"/>
    <col min="804" max="805" width="0" style="233" hidden="1" customWidth="1"/>
    <col min="806" max="806" width="14.28515625" style="233" bestFit="1" customWidth="1"/>
    <col min="807" max="807" width="18.42578125" style="233" customWidth="1"/>
    <col min="808" max="808" width="13.28515625" style="233" bestFit="1" customWidth="1"/>
    <col min="809" max="812" width="0" style="233" hidden="1" customWidth="1"/>
    <col min="813" max="813" width="9.140625" style="233"/>
    <col min="814" max="816" width="0" style="233" hidden="1" customWidth="1"/>
    <col min="817" max="818" width="11.7109375" style="233" bestFit="1" customWidth="1"/>
    <col min="819" max="1024" width="9.140625" style="233"/>
    <col min="1025" max="1025" width="51.5703125" style="233" customWidth="1"/>
    <col min="1026" max="1026" width="12.42578125" style="233" customWidth="1"/>
    <col min="1027" max="1027" width="7.5703125" style="233" bestFit="1" customWidth="1"/>
    <col min="1028" max="1028" width="4.7109375" style="233" customWidth="1"/>
    <col min="1029" max="1029" width="12.5703125" style="233" bestFit="1" customWidth="1"/>
    <col min="1030" max="1030" width="13.7109375" style="233" bestFit="1" customWidth="1"/>
    <col min="1031" max="1031" width="14.42578125" style="233" customWidth="1"/>
    <col min="1032" max="1034" width="11.85546875" style="233" customWidth="1"/>
    <col min="1035" max="1035" width="15" style="233" customWidth="1"/>
    <col min="1036" max="1036" width="4.28515625" style="233" customWidth="1"/>
    <col min="1037" max="1037" width="14.5703125" style="233" customWidth="1"/>
    <col min="1038" max="1039" width="10.85546875" style="233" bestFit="1" customWidth="1"/>
    <col min="1040" max="1040" width="9" style="233" bestFit="1" customWidth="1"/>
    <col min="1041" max="1041" width="14.5703125" style="233" bestFit="1" customWidth="1"/>
    <col min="1042" max="1042" width="10.42578125" style="233" bestFit="1" customWidth="1"/>
    <col min="1043" max="1043" width="11.5703125" style="233" customWidth="1"/>
    <col min="1044" max="1044" width="9.85546875" style="233" bestFit="1" customWidth="1"/>
    <col min="1045" max="1045" width="12" style="233" bestFit="1" customWidth="1"/>
    <col min="1046" max="1046" width="11" style="233" bestFit="1" customWidth="1"/>
    <col min="1047" max="1047" width="12.42578125" style="233" bestFit="1" customWidth="1"/>
    <col min="1048" max="1048" width="12.140625" style="233" bestFit="1" customWidth="1"/>
    <col min="1049" max="1049" width="12.7109375" style="233" bestFit="1" customWidth="1"/>
    <col min="1050" max="1050" width="13.42578125" style="233" bestFit="1" customWidth="1"/>
    <col min="1051" max="1053" width="14.42578125" style="233" bestFit="1" customWidth="1"/>
    <col min="1054" max="1055" width="12.140625" style="233" bestFit="1" customWidth="1"/>
    <col min="1056" max="1056" width="7.28515625" style="233" bestFit="1" customWidth="1"/>
    <col min="1057" max="1058" width="11.85546875" style="233" bestFit="1" customWidth="1"/>
    <col min="1059" max="1059" width="10.7109375" style="233" customWidth="1"/>
    <col min="1060" max="1061" width="0" style="233" hidden="1" customWidth="1"/>
    <col min="1062" max="1062" width="14.28515625" style="233" bestFit="1" customWidth="1"/>
    <col min="1063" max="1063" width="18.42578125" style="233" customWidth="1"/>
    <col min="1064" max="1064" width="13.28515625" style="233" bestFit="1" customWidth="1"/>
    <col min="1065" max="1068" width="0" style="233" hidden="1" customWidth="1"/>
    <col min="1069" max="1069" width="9.140625" style="233"/>
    <col min="1070" max="1072" width="0" style="233" hidden="1" customWidth="1"/>
    <col min="1073" max="1074" width="11.7109375" style="233" bestFit="1" customWidth="1"/>
    <col min="1075" max="1280" width="9.140625" style="233"/>
    <col min="1281" max="1281" width="51.5703125" style="233" customWidth="1"/>
    <col min="1282" max="1282" width="12.42578125" style="233" customWidth="1"/>
    <col min="1283" max="1283" width="7.5703125" style="233" bestFit="1" customWidth="1"/>
    <col min="1284" max="1284" width="4.7109375" style="233" customWidth="1"/>
    <col min="1285" max="1285" width="12.5703125" style="233" bestFit="1" customWidth="1"/>
    <col min="1286" max="1286" width="13.7109375" style="233" bestFit="1" customWidth="1"/>
    <col min="1287" max="1287" width="14.42578125" style="233" customWidth="1"/>
    <col min="1288" max="1290" width="11.85546875" style="233" customWidth="1"/>
    <col min="1291" max="1291" width="15" style="233" customWidth="1"/>
    <col min="1292" max="1292" width="4.28515625" style="233" customWidth="1"/>
    <col min="1293" max="1293" width="14.5703125" style="233" customWidth="1"/>
    <col min="1294" max="1295" width="10.85546875" style="233" bestFit="1" customWidth="1"/>
    <col min="1296" max="1296" width="9" style="233" bestFit="1" customWidth="1"/>
    <col min="1297" max="1297" width="14.5703125" style="233" bestFit="1" customWidth="1"/>
    <col min="1298" max="1298" width="10.42578125" style="233" bestFit="1" customWidth="1"/>
    <col min="1299" max="1299" width="11.5703125" style="233" customWidth="1"/>
    <col min="1300" max="1300" width="9.85546875" style="233" bestFit="1" customWidth="1"/>
    <col min="1301" max="1301" width="12" style="233" bestFit="1" customWidth="1"/>
    <col min="1302" max="1302" width="11" style="233" bestFit="1" customWidth="1"/>
    <col min="1303" max="1303" width="12.42578125" style="233" bestFit="1" customWidth="1"/>
    <col min="1304" max="1304" width="12.140625" style="233" bestFit="1" customWidth="1"/>
    <col min="1305" max="1305" width="12.7109375" style="233" bestFit="1" customWidth="1"/>
    <col min="1306" max="1306" width="13.42578125" style="233" bestFit="1" customWidth="1"/>
    <col min="1307" max="1309" width="14.42578125" style="233" bestFit="1" customWidth="1"/>
    <col min="1310" max="1311" width="12.140625" style="233" bestFit="1" customWidth="1"/>
    <col min="1312" max="1312" width="7.28515625" style="233" bestFit="1" customWidth="1"/>
    <col min="1313" max="1314" width="11.85546875" style="233" bestFit="1" customWidth="1"/>
    <col min="1315" max="1315" width="10.7109375" style="233" customWidth="1"/>
    <col min="1316" max="1317" width="0" style="233" hidden="1" customWidth="1"/>
    <col min="1318" max="1318" width="14.28515625" style="233" bestFit="1" customWidth="1"/>
    <col min="1319" max="1319" width="18.42578125" style="233" customWidth="1"/>
    <col min="1320" max="1320" width="13.28515625" style="233" bestFit="1" customWidth="1"/>
    <col min="1321" max="1324" width="0" style="233" hidden="1" customWidth="1"/>
    <col min="1325" max="1325" width="9.140625" style="233"/>
    <col min="1326" max="1328" width="0" style="233" hidden="1" customWidth="1"/>
    <col min="1329" max="1330" width="11.7109375" style="233" bestFit="1" customWidth="1"/>
    <col min="1331" max="1536" width="9.140625" style="233"/>
    <col min="1537" max="1537" width="51.5703125" style="233" customWidth="1"/>
    <col min="1538" max="1538" width="12.42578125" style="233" customWidth="1"/>
    <col min="1539" max="1539" width="7.5703125" style="233" bestFit="1" customWidth="1"/>
    <col min="1540" max="1540" width="4.7109375" style="233" customWidth="1"/>
    <col min="1541" max="1541" width="12.5703125" style="233" bestFit="1" customWidth="1"/>
    <col min="1542" max="1542" width="13.7109375" style="233" bestFit="1" customWidth="1"/>
    <col min="1543" max="1543" width="14.42578125" style="233" customWidth="1"/>
    <col min="1544" max="1546" width="11.85546875" style="233" customWidth="1"/>
    <col min="1547" max="1547" width="15" style="233" customWidth="1"/>
    <col min="1548" max="1548" width="4.28515625" style="233" customWidth="1"/>
    <col min="1549" max="1549" width="14.5703125" style="233" customWidth="1"/>
    <col min="1550" max="1551" width="10.85546875" style="233" bestFit="1" customWidth="1"/>
    <col min="1552" max="1552" width="9" style="233" bestFit="1" customWidth="1"/>
    <col min="1553" max="1553" width="14.5703125" style="233" bestFit="1" customWidth="1"/>
    <col min="1554" max="1554" width="10.42578125" style="233" bestFit="1" customWidth="1"/>
    <col min="1555" max="1555" width="11.5703125" style="233" customWidth="1"/>
    <col min="1556" max="1556" width="9.85546875" style="233" bestFit="1" customWidth="1"/>
    <col min="1557" max="1557" width="12" style="233" bestFit="1" customWidth="1"/>
    <col min="1558" max="1558" width="11" style="233" bestFit="1" customWidth="1"/>
    <col min="1559" max="1559" width="12.42578125" style="233" bestFit="1" customWidth="1"/>
    <col min="1560" max="1560" width="12.140625" style="233" bestFit="1" customWidth="1"/>
    <col min="1561" max="1561" width="12.7109375" style="233" bestFit="1" customWidth="1"/>
    <col min="1562" max="1562" width="13.42578125" style="233" bestFit="1" customWidth="1"/>
    <col min="1563" max="1565" width="14.42578125" style="233" bestFit="1" customWidth="1"/>
    <col min="1566" max="1567" width="12.140625" style="233" bestFit="1" customWidth="1"/>
    <col min="1568" max="1568" width="7.28515625" style="233" bestFit="1" customWidth="1"/>
    <col min="1569" max="1570" width="11.85546875" style="233" bestFit="1" customWidth="1"/>
    <col min="1571" max="1571" width="10.7109375" style="233" customWidth="1"/>
    <col min="1572" max="1573" width="0" style="233" hidden="1" customWidth="1"/>
    <col min="1574" max="1574" width="14.28515625" style="233" bestFit="1" customWidth="1"/>
    <col min="1575" max="1575" width="18.42578125" style="233" customWidth="1"/>
    <col min="1576" max="1576" width="13.28515625" style="233" bestFit="1" customWidth="1"/>
    <col min="1577" max="1580" width="0" style="233" hidden="1" customWidth="1"/>
    <col min="1581" max="1581" width="9.140625" style="233"/>
    <col min="1582" max="1584" width="0" style="233" hidden="1" customWidth="1"/>
    <col min="1585" max="1586" width="11.7109375" style="233" bestFit="1" customWidth="1"/>
    <col min="1587" max="1792" width="9.140625" style="233"/>
    <col min="1793" max="1793" width="51.5703125" style="233" customWidth="1"/>
    <col min="1794" max="1794" width="12.42578125" style="233" customWidth="1"/>
    <col min="1795" max="1795" width="7.5703125" style="233" bestFit="1" customWidth="1"/>
    <col min="1796" max="1796" width="4.7109375" style="233" customWidth="1"/>
    <col min="1797" max="1797" width="12.5703125" style="233" bestFit="1" customWidth="1"/>
    <col min="1798" max="1798" width="13.7109375" style="233" bestFit="1" customWidth="1"/>
    <col min="1799" max="1799" width="14.42578125" style="233" customWidth="1"/>
    <col min="1800" max="1802" width="11.85546875" style="233" customWidth="1"/>
    <col min="1803" max="1803" width="15" style="233" customWidth="1"/>
    <col min="1804" max="1804" width="4.28515625" style="233" customWidth="1"/>
    <col min="1805" max="1805" width="14.5703125" style="233" customWidth="1"/>
    <col min="1806" max="1807" width="10.85546875" style="233" bestFit="1" customWidth="1"/>
    <col min="1808" max="1808" width="9" style="233" bestFit="1" customWidth="1"/>
    <col min="1809" max="1809" width="14.5703125" style="233" bestFit="1" customWidth="1"/>
    <col min="1810" max="1810" width="10.42578125" style="233" bestFit="1" customWidth="1"/>
    <col min="1811" max="1811" width="11.5703125" style="233" customWidth="1"/>
    <col min="1812" max="1812" width="9.85546875" style="233" bestFit="1" customWidth="1"/>
    <col min="1813" max="1813" width="12" style="233" bestFit="1" customWidth="1"/>
    <col min="1814" max="1814" width="11" style="233" bestFit="1" customWidth="1"/>
    <col min="1815" max="1815" width="12.42578125" style="233" bestFit="1" customWidth="1"/>
    <col min="1816" max="1816" width="12.140625" style="233" bestFit="1" customWidth="1"/>
    <col min="1817" max="1817" width="12.7109375" style="233" bestFit="1" customWidth="1"/>
    <col min="1818" max="1818" width="13.42578125" style="233" bestFit="1" customWidth="1"/>
    <col min="1819" max="1821" width="14.42578125" style="233" bestFit="1" customWidth="1"/>
    <col min="1822" max="1823" width="12.140625" style="233" bestFit="1" customWidth="1"/>
    <col min="1824" max="1824" width="7.28515625" style="233" bestFit="1" customWidth="1"/>
    <col min="1825" max="1826" width="11.85546875" style="233" bestFit="1" customWidth="1"/>
    <col min="1827" max="1827" width="10.7109375" style="233" customWidth="1"/>
    <col min="1828" max="1829" width="0" style="233" hidden="1" customWidth="1"/>
    <col min="1830" max="1830" width="14.28515625" style="233" bestFit="1" customWidth="1"/>
    <col min="1831" max="1831" width="18.42578125" style="233" customWidth="1"/>
    <col min="1832" max="1832" width="13.28515625" style="233" bestFit="1" customWidth="1"/>
    <col min="1833" max="1836" width="0" style="233" hidden="1" customWidth="1"/>
    <col min="1837" max="1837" width="9.140625" style="233"/>
    <col min="1838" max="1840" width="0" style="233" hidden="1" customWidth="1"/>
    <col min="1841" max="1842" width="11.7109375" style="233" bestFit="1" customWidth="1"/>
    <col min="1843" max="2048" width="9.140625" style="233"/>
    <col min="2049" max="2049" width="51.5703125" style="233" customWidth="1"/>
    <col min="2050" max="2050" width="12.42578125" style="233" customWidth="1"/>
    <col min="2051" max="2051" width="7.5703125" style="233" bestFit="1" customWidth="1"/>
    <col min="2052" max="2052" width="4.7109375" style="233" customWidth="1"/>
    <col min="2053" max="2053" width="12.5703125" style="233" bestFit="1" customWidth="1"/>
    <col min="2054" max="2054" width="13.7109375" style="233" bestFit="1" customWidth="1"/>
    <col min="2055" max="2055" width="14.42578125" style="233" customWidth="1"/>
    <col min="2056" max="2058" width="11.85546875" style="233" customWidth="1"/>
    <col min="2059" max="2059" width="15" style="233" customWidth="1"/>
    <col min="2060" max="2060" width="4.28515625" style="233" customWidth="1"/>
    <col min="2061" max="2061" width="14.5703125" style="233" customWidth="1"/>
    <col min="2062" max="2063" width="10.85546875" style="233" bestFit="1" customWidth="1"/>
    <col min="2064" max="2064" width="9" style="233" bestFit="1" customWidth="1"/>
    <col min="2065" max="2065" width="14.5703125" style="233" bestFit="1" customWidth="1"/>
    <col min="2066" max="2066" width="10.42578125" style="233" bestFit="1" customWidth="1"/>
    <col min="2067" max="2067" width="11.5703125" style="233" customWidth="1"/>
    <col min="2068" max="2068" width="9.85546875" style="233" bestFit="1" customWidth="1"/>
    <col min="2069" max="2069" width="12" style="233" bestFit="1" customWidth="1"/>
    <col min="2070" max="2070" width="11" style="233" bestFit="1" customWidth="1"/>
    <col min="2071" max="2071" width="12.42578125" style="233" bestFit="1" customWidth="1"/>
    <col min="2072" max="2072" width="12.140625" style="233" bestFit="1" customWidth="1"/>
    <col min="2073" max="2073" width="12.7109375" style="233" bestFit="1" customWidth="1"/>
    <col min="2074" max="2074" width="13.42578125" style="233" bestFit="1" customWidth="1"/>
    <col min="2075" max="2077" width="14.42578125" style="233" bestFit="1" customWidth="1"/>
    <col min="2078" max="2079" width="12.140625" style="233" bestFit="1" customWidth="1"/>
    <col min="2080" max="2080" width="7.28515625" style="233" bestFit="1" customWidth="1"/>
    <col min="2081" max="2082" width="11.85546875" style="233" bestFit="1" customWidth="1"/>
    <col min="2083" max="2083" width="10.7109375" style="233" customWidth="1"/>
    <col min="2084" max="2085" width="0" style="233" hidden="1" customWidth="1"/>
    <col min="2086" max="2086" width="14.28515625" style="233" bestFit="1" customWidth="1"/>
    <col min="2087" max="2087" width="18.42578125" style="233" customWidth="1"/>
    <col min="2088" max="2088" width="13.28515625" style="233" bestFit="1" customWidth="1"/>
    <col min="2089" max="2092" width="0" style="233" hidden="1" customWidth="1"/>
    <col min="2093" max="2093" width="9.140625" style="233"/>
    <col min="2094" max="2096" width="0" style="233" hidden="1" customWidth="1"/>
    <col min="2097" max="2098" width="11.7109375" style="233" bestFit="1" customWidth="1"/>
    <col min="2099" max="2304" width="9.140625" style="233"/>
    <col min="2305" max="2305" width="51.5703125" style="233" customWidth="1"/>
    <col min="2306" max="2306" width="12.42578125" style="233" customWidth="1"/>
    <col min="2307" max="2307" width="7.5703125" style="233" bestFit="1" customWidth="1"/>
    <col min="2308" max="2308" width="4.7109375" style="233" customWidth="1"/>
    <col min="2309" max="2309" width="12.5703125" style="233" bestFit="1" customWidth="1"/>
    <col min="2310" max="2310" width="13.7109375" style="233" bestFit="1" customWidth="1"/>
    <col min="2311" max="2311" width="14.42578125" style="233" customWidth="1"/>
    <col min="2312" max="2314" width="11.85546875" style="233" customWidth="1"/>
    <col min="2315" max="2315" width="15" style="233" customWidth="1"/>
    <col min="2316" max="2316" width="4.28515625" style="233" customWidth="1"/>
    <col min="2317" max="2317" width="14.5703125" style="233" customWidth="1"/>
    <col min="2318" max="2319" width="10.85546875" style="233" bestFit="1" customWidth="1"/>
    <col min="2320" max="2320" width="9" style="233" bestFit="1" customWidth="1"/>
    <col min="2321" max="2321" width="14.5703125" style="233" bestFit="1" customWidth="1"/>
    <col min="2322" max="2322" width="10.42578125" style="233" bestFit="1" customWidth="1"/>
    <col min="2323" max="2323" width="11.5703125" style="233" customWidth="1"/>
    <col min="2324" max="2324" width="9.85546875" style="233" bestFit="1" customWidth="1"/>
    <col min="2325" max="2325" width="12" style="233" bestFit="1" customWidth="1"/>
    <col min="2326" max="2326" width="11" style="233" bestFit="1" customWidth="1"/>
    <col min="2327" max="2327" width="12.42578125" style="233" bestFit="1" customWidth="1"/>
    <col min="2328" max="2328" width="12.140625" style="233" bestFit="1" customWidth="1"/>
    <col min="2329" max="2329" width="12.7109375" style="233" bestFit="1" customWidth="1"/>
    <col min="2330" max="2330" width="13.42578125" style="233" bestFit="1" customWidth="1"/>
    <col min="2331" max="2333" width="14.42578125" style="233" bestFit="1" customWidth="1"/>
    <col min="2334" max="2335" width="12.140625" style="233" bestFit="1" customWidth="1"/>
    <col min="2336" max="2336" width="7.28515625" style="233" bestFit="1" customWidth="1"/>
    <col min="2337" max="2338" width="11.85546875" style="233" bestFit="1" customWidth="1"/>
    <col min="2339" max="2339" width="10.7109375" style="233" customWidth="1"/>
    <col min="2340" max="2341" width="0" style="233" hidden="1" customWidth="1"/>
    <col min="2342" max="2342" width="14.28515625" style="233" bestFit="1" customWidth="1"/>
    <col min="2343" max="2343" width="18.42578125" style="233" customWidth="1"/>
    <col min="2344" max="2344" width="13.28515625" style="233" bestFit="1" customWidth="1"/>
    <col min="2345" max="2348" width="0" style="233" hidden="1" customWidth="1"/>
    <col min="2349" max="2349" width="9.140625" style="233"/>
    <col min="2350" max="2352" width="0" style="233" hidden="1" customWidth="1"/>
    <col min="2353" max="2354" width="11.7109375" style="233" bestFit="1" customWidth="1"/>
    <col min="2355" max="2560" width="9.140625" style="233"/>
    <col min="2561" max="2561" width="51.5703125" style="233" customWidth="1"/>
    <col min="2562" max="2562" width="12.42578125" style="233" customWidth="1"/>
    <col min="2563" max="2563" width="7.5703125" style="233" bestFit="1" customWidth="1"/>
    <col min="2564" max="2564" width="4.7109375" style="233" customWidth="1"/>
    <col min="2565" max="2565" width="12.5703125" style="233" bestFit="1" customWidth="1"/>
    <col min="2566" max="2566" width="13.7109375" style="233" bestFit="1" customWidth="1"/>
    <col min="2567" max="2567" width="14.42578125" style="233" customWidth="1"/>
    <col min="2568" max="2570" width="11.85546875" style="233" customWidth="1"/>
    <col min="2571" max="2571" width="15" style="233" customWidth="1"/>
    <col min="2572" max="2572" width="4.28515625" style="233" customWidth="1"/>
    <col min="2573" max="2573" width="14.5703125" style="233" customWidth="1"/>
    <col min="2574" max="2575" width="10.85546875" style="233" bestFit="1" customWidth="1"/>
    <col min="2576" max="2576" width="9" style="233" bestFit="1" customWidth="1"/>
    <col min="2577" max="2577" width="14.5703125" style="233" bestFit="1" customWidth="1"/>
    <col min="2578" max="2578" width="10.42578125" style="233" bestFit="1" customWidth="1"/>
    <col min="2579" max="2579" width="11.5703125" style="233" customWidth="1"/>
    <col min="2580" max="2580" width="9.85546875" style="233" bestFit="1" customWidth="1"/>
    <col min="2581" max="2581" width="12" style="233" bestFit="1" customWidth="1"/>
    <col min="2582" max="2582" width="11" style="233" bestFit="1" customWidth="1"/>
    <col min="2583" max="2583" width="12.42578125" style="233" bestFit="1" customWidth="1"/>
    <col min="2584" max="2584" width="12.140625" style="233" bestFit="1" customWidth="1"/>
    <col min="2585" max="2585" width="12.7109375" style="233" bestFit="1" customWidth="1"/>
    <col min="2586" max="2586" width="13.42578125" style="233" bestFit="1" customWidth="1"/>
    <col min="2587" max="2589" width="14.42578125" style="233" bestFit="1" customWidth="1"/>
    <col min="2590" max="2591" width="12.140625" style="233" bestFit="1" customWidth="1"/>
    <col min="2592" max="2592" width="7.28515625" style="233" bestFit="1" customWidth="1"/>
    <col min="2593" max="2594" width="11.85546875" style="233" bestFit="1" customWidth="1"/>
    <col min="2595" max="2595" width="10.7109375" style="233" customWidth="1"/>
    <col min="2596" max="2597" width="0" style="233" hidden="1" customWidth="1"/>
    <col min="2598" max="2598" width="14.28515625" style="233" bestFit="1" customWidth="1"/>
    <col min="2599" max="2599" width="18.42578125" style="233" customWidth="1"/>
    <col min="2600" max="2600" width="13.28515625" style="233" bestFit="1" customWidth="1"/>
    <col min="2601" max="2604" width="0" style="233" hidden="1" customWidth="1"/>
    <col min="2605" max="2605" width="9.140625" style="233"/>
    <col min="2606" max="2608" width="0" style="233" hidden="1" customWidth="1"/>
    <col min="2609" max="2610" width="11.7109375" style="233" bestFit="1" customWidth="1"/>
    <col min="2611" max="2816" width="9.140625" style="233"/>
    <col min="2817" max="2817" width="51.5703125" style="233" customWidth="1"/>
    <col min="2818" max="2818" width="12.42578125" style="233" customWidth="1"/>
    <col min="2819" max="2819" width="7.5703125" style="233" bestFit="1" customWidth="1"/>
    <col min="2820" max="2820" width="4.7109375" style="233" customWidth="1"/>
    <col min="2821" max="2821" width="12.5703125" style="233" bestFit="1" customWidth="1"/>
    <col min="2822" max="2822" width="13.7109375" style="233" bestFit="1" customWidth="1"/>
    <col min="2823" max="2823" width="14.42578125" style="233" customWidth="1"/>
    <col min="2824" max="2826" width="11.85546875" style="233" customWidth="1"/>
    <col min="2827" max="2827" width="15" style="233" customWidth="1"/>
    <col min="2828" max="2828" width="4.28515625" style="233" customWidth="1"/>
    <col min="2829" max="2829" width="14.5703125" style="233" customWidth="1"/>
    <col min="2830" max="2831" width="10.85546875" style="233" bestFit="1" customWidth="1"/>
    <col min="2832" max="2832" width="9" style="233" bestFit="1" customWidth="1"/>
    <col min="2833" max="2833" width="14.5703125" style="233" bestFit="1" customWidth="1"/>
    <col min="2834" max="2834" width="10.42578125" style="233" bestFit="1" customWidth="1"/>
    <col min="2835" max="2835" width="11.5703125" style="233" customWidth="1"/>
    <col min="2836" max="2836" width="9.85546875" style="233" bestFit="1" customWidth="1"/>
    <col min="2837" max="2837" width="12" style="233" bestFit="1" customWidth="1"/>
    <col min="2838" max="2838" width="11" style="233" bestFit="1" customWidth="1"/>
    <col min="2839" max="2839" width="12.42578125" style="233" bestFit="1" customWidth="1"/>
    <col min="2840" max="2840" width="12.140625" style="233" bestFit="1" customWidth="1"/>
    <col min="2841" max="2841" width="12.7109375" style="233" bestFit="1" customWidth="1"/>
    <col min="2842" max="2842" width="13.42578125" style="233" bestFit="1" customWidth="1"/>
    <col min="2843" max="2845" width="14.42578125" style="233" bestFit="1" customWidth="1"/>
    <col min="2846" max="2847" width="12.140625" style="233" bestFit="1" customWidth="1"/>
    <col min="2848" max="2848" width="7.28515625" style="233" bestFit="1" customWidth="1"/>
    <col min="2849" max="2850" width="11.85546875" style="233" bestFit="1" customWidth="1"/>
    <col min="2851" max="2851" width="10.7109375" style="233" customWidth="1"/>
    <col min="2852" max="2853" width="0" style="233" hidden="1" customWidth="1"/>
    <col min="2854" max="2854" width="14.28515625" style="233" bestFit="1" customWidth="1"/>
    <col min="2855" max="2855" width="18.42578125" style="233" customWidth="1"/>
    <col min="2856" max="2856" width="13.28515625" style="233" bestFit="1" customWidth="1"/>
    <col min="2857" max="2860" width="0" style="233" hidden="1" customWidth="1"/>
    <col min="2861" max="2861" width="9.140625" style="233"/>
    <col min="2862" max="2864" width="0" style="233" hidden="1" customWidth="1"/>
    <col min="2865" max="2866" width="11.7109375" style="233" bestFit="1" customWidth="1"/>
    <col min="2867" max="3072" width="9.140625" style="233"/>
    <col min="3073" max="3073" width="51.5703125" style="233" customWidth="1"/>
    <col min="3074" max="3074" width="12.42578125" style="233" customWidth="1"/>
    <col min="3075" max="3075" width="7.5703125" style="233" bestFit="1" customWidth="1"/>
    <col min="3076" max="3076" width="4.7109375" style="233" customWidth="1"/>
    <col min="3077" max="3077" width="12.5703125" style="233" bestFit="1" customWidth="1"/>
    <col min="3078" max="3078" width="13.7109375" style="233" bestFit="1" customWidth="1"/>
    <col min="3079" max="3079" width="14.42578125" style="233" customWidth="1"/>
    <col min="3080" max="3082" width="11.85546875" style="233" customWidth="1"/>
    <col min="3083" max="3083" width="15" style="233" customWidth="1"/>
    <col min="3084" max="3084" width="4.28515625" style="233" customWidth="1"/>
    <col min="3085" max="3085" width="14.5703125" style="233" customWidth="1"/>
    <col min="3086" max="3087" width="10.85546875" style="233" bestFit="1" customWidth="1"/>
    <col min="3088" max="3088" width="9" style="233" bestFit="1" customWidth="1"/>
    <col min="3089" max="3089" width="14.5703125" style="233" bestFit="1" customWidth="1"/>
    <col min="3090" max="3090" width="10.42578125" style="233" bestFit="1" customWidth="1"/>
    <col min="3091" max="3091" width="11.5703125" style="233" customWidth="1"/>
    <col min="3092" max="3092" width="9.85546875" style="233" bestFit="1" customWidth="1"/>
    <col min="3093" max="3093" width="12" style="233" bestFit="1" customWidth="1"/>
    <col min="3094" max="3094" width="11" style="233" bestFit="1" customWidth="1"/>
    <col min="3095" max="3095" width="12.42578125" style="233" bestFit="1" customWidth="1"/>
    <col min="3096" max="3096" width="12.140625" style="233" bestFit="1" customWidth="1"/>
    <col min="3097" max="3097" width="12.7109375" style="233" bestFit="1" customWidth="1"/>
    <col min="3098" max="3098" width="13.42578125" style="233" bestFit="1" customWidth="1"/>
    <col min="3099" max="3101" width="14.42578125" style="233" bestFit="1" customWidth="1"/>
    <col min="3102" max="3103" width="12.140625" style="233" bestFit="1" customWidth="1"/>
    <col min="3104" max="3104" width="7.28515625" style="233" bestFit="1" customWidth="1"/>
    <col min="3105" max="3106" width="11.85546875" style="233" bestFit="1" customWidth="1"/>
    <col min="3107" max="3107" width="10.7109375" style="233" customWidth="1"/>
    <col min="3108" max="3109" width="0" style="233" hidden="1" customWidth="1"/>
    <col min="3110" max="3110" width="14.28515625" style="233" bestFit="1" customWidth="1"/>
    <col min="3111" max="3111" width="18.42578125" style="233" customWidth="1"/>
    <col min="3112" max="3112" width="13.28515625" style="233" bestFit="1" customWidth="1"/>
    <col min="3113" max="3116" width="0" style="233" hidden="1" customWidth="1"/>
    <col min="3117" max="3117" width="9.140625" style="233"/>
    <col min="3118" max="3120" width="0" style="233" hidden="1" customWidth="1"/>
    <col min="3121" max="3122" width="11.7109375" style="233" bestFit="1" customWidth="1"/>
    <col min="3123" max="3328" width="9.140625" style="233"/>
    <col min="3329" max="3329" width="51.5703125" style="233" customWidth="1"/>
    <col min="3330" max="3330" width="12.42578125" style="233" customWidth="1"/>
    <col min="3331" max="3331" width="7.5703125" style="233" bestFit="1" customWidth="1"/>
    <col min="3332" max="3332" width="4.7109375" style="233" customWidth="1"/>
    <col min="3333" max="3333" width="12.5703125" style="233" bestFit="1" customWidth="1"/>
    <col min="3334" max="3334" width="13.7109375" style="233" bestFit="1" customWidth="1"/>
    <col min="3335" max="3335" width="14.42578125" style="233" customWidth="1"/>
    <col min="3336" max="3338" width="11.85546875" style="233" customWidth="1"/>
    <col min="3339" max="3339" width="15" style="233" customWidth="1"/>
    <col min="3340" max="3340" width="4.28515625" style="233" customWidth="1"/>
    <col min="3341" max="3341" width="14.5703125" style="233" customWidth="1"/>
    <col min="3342" max="3343" width="10.85546875" style="233" bestFit="1" customWidth="1"/>
    <col min="3344" max="3344" width="9" style="233" bestFit="1" customWidth="1"/>
    <col min="3345" max="3345" width="14.5703125" style="233" bestFit="1" customWidth="1"/>
    <col min="3346" max="3346" width="10.42578125" style="233" bestFit="1" customWidth="1"/>
    <col min="3347" max="3347" width="11.5703125" style="233" customWidth="1"/>
    <col min="3348" max="3348" width="9.85546875" style="233" bestFit="1" customWidth="1"/>
    <col min="3349" max="3349" width="12" style="233" bestFit="1" customWidth="1"/>
    <col min="3350" max="3350" width="11" style="233" bestFit="1" customWidth="1"/>
    <col min="3351" max="3351" width="12.42578125" style="233" bestFit="1" customWidth="1"/>
    <col min="3352" max="3352" width="12.140625" style="233" bestFit="1" customWidth="1"/>
    <col min="3353" max="3353" width="12.7109375" style="233" bestFit="1" customWidth="1"/>
    <col min="3354" max="3354" width="13.42578125" style="233" bestFit="1" customWidth="1"/>
    <col min="3355" max="3357" width="14.42578125" style="233" bestFit="1" customWidth="1"/>
    <col min="3358" max="3359" width="12.140625" style="233" bestFit="1" customWidth="1"/>
    <col min="3360" max="3360" width="7.28515625" style="233" bestFit="1" customWidth="1"/>
    <col min="3361" max="3362" width="11.85546875" style="233" bestFit="1" customWidth="1"/>
    <col min="3363" max="3363" width="10.7109375" style="233" customWidth="1"/>
    <col min="3364" max="3365" width="0" style="233" hidden="1" customWidth="1"/>
    <col min="3366" max="3366" width="14.28515625" style="233" bestFit="1" customWidth="1"/>
    <col min="3367" max="3367" width="18.42578125" style="233" customWidth="1"/>
    <col min="3368" max="3368" width="13.28515625" style="233" bestFit="1" customWidth="1"/>
    <col min="3369" max="3372" width="0" style="233" hidden="1" customWidth="1"/>
    <col min="3373" max="3373" width="9.140625" style="233"/>
    <col min="3374" max="3376" width="0" style="233" hidden="1" customWidth="1"/>
    <col min="3377" max="3378" width="11.7109375" style="233" bestFit="1" customWidth="1"/>
    <col min="3379" max="3584" width="9.140625" style="233"/>
    <col min="3585" max="3585" width="51.5703125" style="233" customWidth="1"/>
    <col min="3586" max="3586" width="12.42578125" style="233" customWidth="1"/>
    <col min="3587" max="3587" width="7.5703125" style="233" bestFit="1" customWidth="1"/>
    <col min="3588" max="3588" width="4.7109375" style="233" customWidth="1"/>
    <col min="3589" max="3589" width="12.5703125" style="233" bestFit="1" customWidth="1"/>
    <col min="3590" max="3590" width="13.7109375" style="233" bestFit="1" customWidth="1"/>
    <col min="3591" max="3591" width="14.42578125" style="233" customWidth="1"/>
    <col min="3592" max="3594" width="11.85546875" style="233" customWidth="1"/>
    <col min="3595" max="3595" width="15" style="233" customWidth="1"/>
    <col min="3596" max="3596" width="4.28515625" style="233" customWidth="1"/>
    <col min="3597" max="3597" width="14.5703125" style="233" customWidth="1"/>
    <col min="3598" max="3599" width="10.85546875" style="233" bestFit="1" customWidth="1"/>
    <col min="3600" max="3600" width="9" style="233" bestFit="1" customWidth="1"/>
    <col min="3601" max="3601" width="14.5703125" style="233" bestFit="1" customWidth="1"/>
    <col min="3602" max="3602" width="10.42578125" style="233" bestFit="1" customWidth="1"/>
    <col min="3603" max="3603" width="11.5703125" style="233" customWidth="1"/>
    <col min="3604" max="3604" width="9.85546875" style="233" bestFit="1" customWidth="1"/>
    <col min="3605" max="3605" width="12" style="233" bestFit="1" customWidth="1"/>
    <col min="3606" max="3606" width="11" style="233" bestFit="1" customWidth="1"/>
    <col min="3607" max="3607" width="12.42578125" style="233" bestFit="1" customWidth="1"/>
    <col min="3608" max="3608" width="12.140625" style="233" bestFit="1" customWidth="1"/>
    <col min="3609" max="3609" width="12.7109375" style="233" bestFit="1" customWidth="1"/>
    <col min="3610" max="3610" width="13.42578125" style="233" bestFit="1" customWidth="1"/>
    <col min="3611" max="3613" width="14.42578125" style="233" bestFit="1" customWidth="1"/>
    <col min="3614" max="3615" width="12.140625" style="233" bestFit="1" customWidth="1"/>
    <col min="3616" max="3616" width="7.28515625" style="233" bestFit="1" customWidth="1"/>
    <col min="3617" max="3618" width="11.85546875" style="233" bestFit="1" customWidth="1"/>
    <col min="3619" max="3619" width="10.7109375" style="233" customWidth="1"/>
    <col min="3620" max="3621" width="0" style="233" hidden="1" customWidth="1"/>
    <col min="3622" max="3622" width="14.28515625" style="233" bestFit="1" customWidth="1"/>
    <col min="3623" max="3623" width="18.42578125" style="233" customWidth="1"/>
    <col min="3624" max="3624" width="13.28515625" style="233" bestFit="1" customWidth="1"/>
    <col min="3625" max="3628" width="0" style="233" hidden="1" customWidth="1"/>
    <col min="3629" max="3629" width="9.140625" style="233"/>
    <col min="3630" max="3632" width="0" style="233" hidden="1" customWidth="1"/>
    <col min="3633" max="3634" width="11.7109375" style="233" bestFit="1" customWidth="1"/>
    <col min="3635" max="3840" width="9.140625" style="233"/>
    <col min="3841" max="3841" width="51.5703125" style="233" customWidth="1"/>
    <col min="3842" max="3842" width="12.42578125" style="233" customWidth="1"/>
    <col min="3843" max="3843" width="7.5703125" style="233" bestFit="1" customWidth="1"/>
    <col min="3844" max="3844" width="4.7109375" style="233" customWidth="1"/>
    <col min="3845" max="3845" width="12.5703125" style="233" bestFit="1" customWidth="1"/>
    <col min="3846" max="3846" width="13.7109375" style="233" bestFit="1" customWidth="1"/>
    <col min="3847" max="3847" width="14.42578125" style="233" customWidth="1"/>
    <col min="3848" max="3850" width="11.85546875" style="233" customWidth="1"/>
    <col min="3851" max="3851" width="15" style="233" customWidth="1"/>
    <col min="3852" max="3852" width="4.28515625" style="233" customWidth="1"/>
    <col min="3853" max="3853" width="14.5703125" style="233" customWidth="1"/>
    <col min="3854" max="3855" width="10.85546875" style="233" bestFit="1" customWidth="1"/>
    <col min="3856" max="3856" width="9" style="233" bestFit="1" customWidth="1"/>
    <col min="3857" max="3857" width="14.5703125" style="233" bestFit="1" customWidth="1"/>
    <col min="3858" max="3858" width="10.42578125" style="233" bestFit="1" customWidth="1"/>
    <col min="3859" max="3859" width="11.5703125" style="233" customWidth="1"/>
    <col min="3860" max="3860" width="9.85546875" style="233" bestFit="1" customWidth="1"/>
    <col min="3861" max="3861" width="12" style="233" bestFit="1" customWidth="1"/>
    <col min="3862" max="3862" width="11" style="233" bestFit="1" customWidth="1"/>
    <col min="3863" max="3863" width="12.42578125" style="233" bestFit="1" customWidth="1"/>
    <col min="3864" max="3864" width="12.140625" style="233" bestFit="1" customWidth="1"/>
    <col min="3865" max="3865" width="12.7109375" style="233" bestFit="1" customWidth="1"/>
    <col min="3866" max="3866" width="13.42578125" style="233" bestFit="1" customWidth="1"/>
    <col min="3867" max="3869" width="14.42578125" style="233" bestFit="1" customWidth="1"/>
    <col min="3870" max="3871" width="12.140625" style="233" bestFit="1" customWidth="1"/>
    <col min="3872" max="3872" width="7.28515625" style="233" bestFit="1" customWidth="1"/>
    <col min="3873" max="3874" width="11.85546875" style="233" bestFit="1" customWidth="1"/>
    <col min="3875" max="3875" width="10.7109375" style="233" customWidth="1"/>
    <col min="3876" max="3877" width="0" style="233" hidden="1" customWidth="1"/>
    <col min="3878" max="3878" width="14.28515625" style="233" bestFit="1" customWidth="1"/>
    <col min="3879" max="3879" width="18.42578125" style="233" customWidth="1"/>
    <col min="3880" max="3880" width="13.28515625" style="233" bestFit="1" customWidth="1"/>
    <col min="3881" max="3884" width="0" style="233" hidden="1" customWidth="1"/>
    <col min="3885" max="3885" width="9.140625" style="233"/>
    <col min="3886" max="3888" width="0" style="233" hidden="1" customWidth="1"/>
    <col min="3889" max="3890" width="11.7109375" style="233" bestFit="1" customWidth="1"/>
    <col min="3891" max="4096" width="9.140625" style="233"/>
    <col min="4097" max="4097" width="51.5703125" style="233" customWidth="1"/>
    <col min="4098" max="4098" width="12.42578125" style="233" customWidth="1"/>
    <col min="4099" max="4099" width="7.5703125" style="233" bestFit="1" customWidth="1"/>
    <col min="4100" max="4100" width="4.7109375" style="233" customWidth="1"/>
    <col min="4101" max="4101" width="12.5703125" style="233" bestFit="1" customWidth="1"/>
    <col min="4102" max="4102" width="13.7109375" style="233" bestFit="1" customWidth="1"/>
    <col min="4103" max="4103" width="14.42578125" style="233" customWidth="1"/>
    <col min="4104" max="4106" width="11.85546875" style="233" customWidth="1"/>
    <col min="4107" max="4107" width="15" style="233" customWidth="1"/>
    <col min="4108" max="4108" width="4.28515625" style="233" customWidth="1"/>
    <col min="4109" max="4109" width="14.5703125" style="233" customWidth="1"/>
    <col min="4110" max="4111" width="10.85546875" style="233" bestFit="1" customWidth="1"/>
    <col min="4112" max="4112" width="9" style="233" bestFit="1" customWidth="1"/>
    <col min="4113" max="4113" width="14.5703125" style="233" bestFit="1" customWidth="1"/>
    <col min="4114" max="4114" width="10.42578125" style="233" bestFit="1" customWidth="1"/>
    <col min="4115" max="4115" width="11.5703125" style="233" customWidth="1"/>
    <col min="4116" max="4116" width="9.85546875" style="233" bestFit="1" customWidth="1"/>
    <col min="4117" max="4117" width="12" style="233" bestFit="1" customWidth="1"/>
    <col min="4118" max="4118" width="11" style="233" bestFit="1" customWidth="1"/>
    <col min="4119" max="4119" width="12.42578125" style="233" bestFit="1" customWidth="1"/>
    <col min="4120" max="4120" width="12.140625" style="233" bestFit="1" customWidth="1"/>
    <col min="4121" max="4121" width="12.7109375" style="233" bestFit="1" customWidth="1"/>
    <col min="4122" max="4122" width="13.42578125" style="233" bestFit="1" customWidth="1"/>
    <col min="4123" max="4125" width="14.42578125" style="233" bestFit="1" customWidth="1"/>
    <col min="4126" max="4127" width="12.140625" style="233" bestFit="1" customWidth="1"/>
    <col min="4128" max="4128" width="7.28515625" style="233" bestFit="1" customWidth="1"/>
    <col min="4129" max="4130" width="11.85546875" style="233" bestFit="1" customWidth="1"/>
    <col min="4131" max="4131" width="10.7109375" style="233" customWidth="1"/>
    <col min="4132" max="4133" width="0" style="233" hidden="1" customWidth="1"/>
    <col min="4134" max="4134" width="14.28515625" style="233" bestFit="1" customWidth="1"/>
    <col min="4135" max="4135" width="18.42578125" style="233" customWidth="1"/>
    <col min="4136" max="4136" width="13.28515625" style="233" bestFit="1" customWidth="1"/>
    <col min="4137" max="4140" width="0" style="233" hidden="1" customWidth="1"/>
    <col min="4141" max="4141" width="9.140625" style="233"/>
    <col min="4142" max="4144" width="0" style="233" hidden="1" customWidth="1"/>
    <col min="4145" max="4146" width="11.7109375" style="233" bestFit="1" customWidth="1"/>
    <col min="4147" max="4352" width="9.140625" style="233"/>
    <col min="4353" max="4353" width="51.5703125" style="233" customWidth="1"/>
    <col min="4354" max="4354" width="12.42578125" style="233" customWidth="1"/>
    <col min="4355" max="4355" width="7.5703125" style="233" bestFit="1" customWidth="1"/>
    <col min="4356" max="4356" width="4.7109375" style="233" customWidth="1"/>
    <col min="4357" max="4357" width="12.5703125" style="233" bestFit="1" customWidth="1"/>
    <col min="4358" max="4358" width="13.7109375" style="233" bestFit="1" customWidth="1"/>
    <col min="4359" max="4359" width="14.42578125" style="233" customWidth="1"/>
    <col min="4360" max="4362" width="11.85546875" style="233" customWidth="1"/>
    <col min="4363" max="4363" width="15" style="233" customWidth="1"/>
    <col min="4364" max="4364" width="4.28515625" style="233" customWidth="1"/>
    <col min="4365" max="4365" width="14.5703125" style="233" customWidth="1"/>
    <col min="4366" max="4367" width="10.85546875" style="233" bestFit="1" customWidth="1"/>
    <col min="4368" max="4368" width="9" style="233" bestFit="1" customWidth="1"/>
    <col min="4369" max="4369" width="14.5703125" style="233" bestFit="1" customWidth="1"/>
    <col min="4370" max="4370" width="10.42578125" style="233" bestFit="1" customWidth="1"/>
    <col min="4371" max="4371" width="11.5703125" style="233" customWidth="1"/>
    <col min="4372" max="4372" width="9.85546875" style="233" bestFit="1" customWidth="1"/>
    <col min="4373" max="4373" width="12" style="233" bestFit="1" customWidth="1"/>
    <col min="4374" max="4374" width="11" style="233" bestFit="1" customWidth="1"/>
    <col min="4375" max="4375" width="12.42578125" style="233" bestFit="1" customWidth="1"/>
    <col min="4376" max="4376" width="12.140625" style="233" bestFit="1" customWidth="1"/>
    <col min="4377" max="4377" width="12.7109375" style="233" bestFit="1" customWidth="1"/>
    <col min="4378" max="4378" width="13.42578125" style="233" bestFit="1" customWidth="1"/>
    <col min="4379" max="4381" width="14.42578125" style="233" bestFit="1" customWidth="1"/>
    <col min="4382" max="4383" width="12.140625" style="233" bestFit="1" customWidth="1"/>
    <col min="4384" max="4384" width="7.28515625" style="233" bestFit="1" customWidth="1"/>
    <col min="4385" max="4386" width="11.85546875" style="233" bestFit="1" customWidth="1"/>
    <col min="4387" max="4387" width="10.7109375" style="233" customWidth="1"/>
    <col min="4388" max="4389" width="0" style="233" hidden="1" customWidth="1"/>
    <col min="4390" max="4390" width="14.28515625" style="233" bestFit="1" customWidth="1"/>
    <col min="4391" max="4391" width="18.42578125" style="233" customWidth="1"/>
    <col min="4392" max="4392" width="13.28515625" style="233" bestFit="1" customWidth="1"/>
    <col min="4393" max="4396" width="0" style="233" hidden="1" customWidth="1"/>
    <col min="4397" max="4397" width="9.140625" style="233"/>
    <col min="4398" max="4400" width="0" style="233" hidden="1" customWidth="1"/>
    <col min="4401" max="4402" width="11.7109375" style="233" bestFit="1" customWidth="1"/>
    <col min="4403" max="4608" width="9.140625" style="233"/>
    <col min="4609" max="4609" width="51.5703125" style="233" customWidth="1"/>
    <col min="4610" max="4610" width="12.42578125" style="233" customWidth="1"/>
    <col min="4611" max="4611" width="7.5703125" style="233" bestFit="1" customWidth="1"/>
    <col min="4612" max="4612" width="4.7109375" style="233" customWidth="1"/>
    <col min="4613" max="4613" width="12.5703125" style="233" bestFit="1" customWidth="1"/>
    <col min="4614" max="4614" width="13.7109375" style="233" bestFit="1" customWidth="1"/>
    <col min="4615" max="4615" width="14.42578125" style="233" customWidth="1"/>
    <col min="4616" max="4618" width="11.85546875" style="233" customWidth="1"/>
    <col min="4619" max="4619" width="15" style="233" customWidth="1"/>
    <col min="4620" max="4620" width="4.28515625" style="233" customWidth="1"/>
    <col min="4621" max="4621" width="14.5703125" style="233" customWidth="1"/>
    <col min="4622" max="4623" width="10.85546875" style="233" bestFit="1" customWidth="1"/>
    <col min="4624" max="4624" width="9" style="233" bestFit="1" customWidth="1"/>
    <col min="4625" max="4625" width="14.5703125" style="233" bestFit="1" customWidth="1"/>
    <col min="4626" max="4626" width="10.42578125" style="233" bestFit="1" customWidth="1"/>
    <col min="4627" max="4627" width="11.5703125" style="233" customWidth="1"/>
    <col min="4628" max="4628" width="9.85546875" style="233" bestFit="1" customWidth="1"/>
    <col min="4629" max="4629" width="12" style="233" bestFit="1" customWidth="1"/>
    <col min="4630" max="4630" width="11" style="233" bestFit="1" customWidth="1"/>
    <col min="4631" max="4631" width="12.42578125" style="233" bestFit="1" customWidth="1"/>
    <col min="4632" max="4632" width="12.140625" style="233" bestFit="1" customWidth="1"/>
    <col min="4633" max="4633" width="12.7109375" style="233" bestFit="1" customWidth="1"/>
    <col min="4634" max="4634" width="13.42578125" style="233" bestFit="1" customWidth="1"/>
    <col min="4635" max="4637" width="14.42578125" style="233" bestFit="1" customWidth="1"/>
    <col min="4638" max="4639" width="12.140625" style="233" bestFit="1" customWidth="1"/>
    <col min="4640" max="4640" width="7.28515625" style="233" bestFit="1" customWidth="1"/>
    <col min="4641" max="4642" width="11.85546875" style="233" bestFit="1" customWidth="1"/>
    <col min="4643" max="4643" width="10.7109375" style="233" customWidth="1"/>
    <col min="4644" max="4645" width="0" style="233" hidden="1" customWidth="1"/>
    <col min="4646" max="4646" width="14.28515625" style="233" bestFit="1" customWidth="1"/>
    <col min="4647" max="4647" width="18.42578125" style="233" customWidth="1"/>
    <col min="4648" max="4648" width="13.28515625" style="233" bestFit="1" customWidth="1"/>
    <col min="4649" max="4652" width="0" style="233" hidden="1" customWidth="1"/>
    <col min="4653" max="4653" width="9.140625" style="233"/>
    <col min="4654" max="4656" width="0" style="233" hidden="1" customWidth="1"/>
    <col min="4657" max="4658" width="11.7109375" style="233" bestFit="1" customWidth="1"/>
    <col min="4659" max="4864" width="9.140625" style="233"/>
    <col min="4865" max="4865" width="51.5703125" style="233" customWidth="1"/>
    <col min="4866" max="4866" width="12.42578125" style="233" customWidth="1"/>
    <col min="4867" max="4867" width="7.5703125" style="233" bestFit="1" customWidth="1"/>
    <col min="4868" max="4868" width="4.7109375" style="233" customWidth="1"/>
    <col min="4869" max="4869" width="12.5703125" style="233" bestFit="1" customWidth="1"/>
    <col min="4870" max="4870" width="13.7109375" style="233" bestFit="1" customWidth="1"/>
    <col min="4871" max="4871" width="14.42578125" style="233" customWidth="1"/>
    <col min="4872" max="4874" width="11.85546875" style="233" customWidth="1"/>
    <col min="4875" max="4875" width="15" style="233" customWidth="1"/>
    <col min="4876" max="4876" width="4.28515625" style="233" customWidth="1"/>
    <col min="4877" max="4877" width="14.5703125" style="233" customWidth="1"/>
    <col min="4878" max="4879" width="10.85546875" style="233" bestFit="1" customWidth="1"/>
    <col min="4880" max="4880" width="9" style="233" bestFit="1" customWidth="1"/>
    <col min="4881" max="4881" width="14.5703125" style="233" bestFit="1" customWidth="1"/>
    <col min="4882" max="4882" width="10.42578125" style="233" bestFit="1" customWidth="1"/>
    <col min="4883" max="4883" width="11.5703125" style="233" customWidth="1"/>
    <col min="4884" max="4884" width="9.85546875" style="233" bestFit="1" customWidth="1"/>
    <col min="4885" max="4885" width="12" style="233" bestFit="1" customWidth="1"/>
    <col min="4886" max="4886" width="11" style="233" bestFit="1" customWidth="1"/>
    <col min="4887" max="4887" width="12.42578125" style="233" bestFit="1" customWidth="1"/>
    <col min="4888" max="4888" width="12.140625" style="233" bestFit="1" customWidth="1"/>
    <col min="4889" max="4889" width="12.7109375" style="233" bestFit="1" customWidth="1"/>
    <col min="4890" max="4890" width="13.42578125" style="233" bestFit="1" customWidth="1"/>
    <col min="4891" max="4893" width="14.42578125" style="233" bestFit="1" customWidth="1"/>
    <col min="4894" max="4895" width="12.140625" style="233" bestFit="1" customWidth="1"/>
    <col min="4896" max="4896" width="7.28515625" style="233" bestFit="1" customWidth="1"/>
    <col min="4897" max="4898" width="11.85546875" style="233" bestFit="1" customWidth="1"/>
    <col min="4899" max="4899" width="10.7109375" style="233" customWidth="1"/>
    <col min="4900" max="4901" width="0" style="233" hidden="1" customWidth="1"/>
    <col min="4902" max="4902" width="14.28515625" style="233" bestFit="1" customWidth="1"/>
    <col min="4903" max="4903" width="18.42578125" style="233" customWidth="1"/>
    <col min="4904" max="4904" width="13.28515625" style="233" bestFit="1" customWidth="1"/>
    <col min="4905" max="4908" width="0" style="233" hidden="1" customWidth="1"/>
    <col min="4909" max="4909" width="9.140625" style="233"/>
    <col min="4910" max="4912" width="0" style="233" hidden="1" customWidth="1"/>
    <col min="4913" max="4914" width="11.7109375" style="233" bestFit="1" customWidth="1"/>
    <col min="4915" max="5120" width="9.140625" style="233"/>
    <col min="5121" max="5121" width="51.5703125" style="233" customWidth="1"/>
    <col min="5122" max="5122" width="12.42578125" style="233" customWidth="1"/>
    <col min="5123" max="5123" width="7.5703125" style="233" bestFit="1" customWidth="1"/>
    <col min="5124" max="5124" width="4.7109375" style="233" customWidth="1"/>
    <col min="5125" max="5125" width="12.5703125" style="233" bestFit="1" customWidth="1"/>
    <col min="5126" max="5126" width="13.7109375" style="233" bestFit="1" customWidth="1"/>
    <col min="5127" max="5127" width="14.42578125" style="233" customWidth="1"/>
    <col min="5128" max="5130" width="11.85546875" style="233" customWidth="1"/>
    <col min="5131" max="5131" width="15" style="233" customWidth="1"/>
    <col min="5132" max="5132" width="4.28515625" style="233" customWidth="1"/>
    <col min="5133" max="5133" width="14.5703125" style="233" customWidth="1"/>
    <col min="5134" max="5135" width="10.85546875" style="233" bestFit="1" customWidth="1"/>
    <col min="5136" max="5136" width="9" style="233" bestFit="1" customWidth="1"/>
    <col min="5137" max="5137" width="14.5703125" style="233" bestFit="1" customWidth="1"/>
    <col min="5138" max="5138" width="10.42578125" style="233" bestFit="1" customWidth="1"/>
    <col min="5139" max="5139" width="11.5703125" style="233" customWidth="1"/>
    <col min="5140" max="5140" width="9.85546875" style="233" bestFit="1" customWidth="1"/>
    <col min="5141" max="5141" width="12" style="233" bestFit="1" customWidth="1"/>
    <col min="5142" max="5142" width="11" style="233" bestFit="1" customWidth="1"/>
    <col min="5143" max="5143" width="12.42578125" style="233" bestFit="1" customWidth="1"/>
    <col min="5144" max="5144" width="12.140625" style="233" bestFit="1" customWidth="1"/>
    <col min="5145" max="5145" width="12.7109375" style="233" bestFit="1" customWidth="1"/>
    <col min="5146" max="5146" width="13.42578125" style="233" bestFit="1" customWidth="1"/>
    <col min="5147" max="5149" width="14.42578125" style="233" bestFit="1" customWidth="1"/>
    <col min="5150" max="5151" width="12.140625" style="233" bestFit="1" customWidth="1"/>
    <col min="5152" max="5152" width="7.28515625" style="233" bestFit="1" customWidth="1"/>
    <col min="5153" max="5154" width="11.85546875" style="233" bestFit="1" customWidth="1"/>
    <col min="5155" max="5155" width="10.7109375" style="233" customWidth="1"/>
    <col min="5156" max="5157" width="0" style="233" hidden="1" customWidth="1"/>
    <col min="5158" max="5158" width="14.28515625" style="233" bestFit="1" customWidth="1"/>
    <col min="5159" max="5159" width="18.42578125" style="233" customWidth="1"/>
    <col min="5160" max="5160" width="13.28515625" style="233" bestFit="1" customWidth="1"/>
    <col min="5161" max="5164" width="0" style="233" hidden="1" customWidth="1"/>
    <col min="5165" max="5165" width="9.140625" style="233"/>
    <col min="5166" max="5168" width="0" style="233" hidden="1" customWidth="1"/>
    <col min="5169" max="5170" width="11.7109375" style="233" bestFit="1" customWidth="1"/>
    <col min="5171" max="5376" width="9.140625" style="233"/>
    <col min="5377" max="5377" width="51.5703125" style="233" customWidth="1"/>
    <col min="5378" max="5378" width="12.42578125" style="233" customWidth="1"/>
    <col min="5379" max="5379" width="7.5703125" style="233" bestFit="1" customWidth="1"/>
    <col min="5380" max="5380" width="4.7109375" style="233" customWidth="1"/>
    <col min="5381" max="5381" width="12.5703125" style="233" bestFit="1" customWidth="1"/>
    <col min="5382" max="5382" width="13.7109375" style="233" bestFit="1" customWidth="1"/>
    <col min="5383" max="5383" width="14.42578125" style="233" customWidth="1"/>
    <col min="5384" max="5386" width="11.85546875" style="233" customWidth="1"/>
    <col min="5387" max="5387" width="15" style="233" customWidth="1"/>
    <col min="5388" max="5388" width="4.28515625" style="233" customWidth="1"/>
    <col min="5389" max="5389" width="14.5703125" style="233" customWidth="1"/>
    <col min="5390" max="5391" width="10.85546875" style="233" bestFit="1" customWidth="1"/>
    <col min="5392" max="5392" width="9" style="233" bestFit="1" customWidth="1"/>
    <col min="5393" max="5393" width="14.5703125" style="233" bestFit="1" customWidth="1"/>
    <col min="5394" max="5394" width="10.42578125" style="233" bestFit="1" customWidth="1"/>
    <col min="5395" max="5395" width="11.5703125" style="233" customWidth="1"/>
    <col min="5396" max="5396" width="9.85546875" style="233" bestFit="1" customWidth="1"/>
    <col min="5397" max="5397" width="12" style="233" bestFit="1" customWidth="1"/>
    <col min="5398" max="5398" width="11" style="233" bestFit="1" customWidth="1"/>
    <col min="5399" max="5399" width="12.42578125" style="233" bestFit="1" customWidth="1"/>
    <col min="5400" max="5400" width="12.140625" style="233" bestFit="1" customWidth="1"/>
    <col min="5401" max="5401" width="12.7109375" style="233" bestFit="1" customWidth="1"/>
    <col min="5402" max="5402" width="13.42578125" style="233" bestFit="1" customWidth="1"/>
    <col min="5403" max="5405" width="14.42578125" style="233" bestFit="1" customWidth="1"/>
    <col min="5406" max="5407" width="12.140625" style="233" bestFit="1" customWidth="1"/>
    <col min="5408" max="5408" width="7.28515625" style="233" bestFit="1" customWidth="1"/>
    <col min="5409" max="5410" width="11.85546875" style="233" bestFit="1" customWidth="1"/>
    <col min="5411" max="5411" width="10.7109375" style="233" customWidth="1"/>
    <col min="5412" max="5413" width="0" style="233" hidden="1" customWidth="1"/>
    <col min="5414" max="5414" width="14.28515625" style="233" bestFit="1" customWidth="1"/>
    <col min="5415" max="5415" width="18.42578125" style="233" customWidth="1"/>
    <col min="5416" max="5416" width="13.28515625" style="233" bestFit="1" customWidth="1"/>
    <col min="5417" max="5420" width="0" style="233" hidden="1" customWidth="1"/>
    <col min="5421" max="5421" width="9.140625" style="233"/>
    <col min="5422" max="5424" width="0" style="233" hidden="1" customWidth="1"/>
    <col min="5425" max="5426" width="11.7109375" style="233" bestFit="1" customWidth="1"/>
    <col min="5427" max="5632" width="9.140625" style="233"/>
    <col min="5633" max="5633" width="51.5703125" style="233" customWidth="1"/>
    <col min="5634" max="5634" width="12.42578125" style="233" customWidth="1"/>
    <col min="5635" max="5635" width="7.5703125" style="233" bestFit="1" customWidth="1"/>
    <col min="5636" max="5636" width="4.7109375" style="233" customWidth="1"/>
    <col min="5637" max="5637" width="12.5703125" style="233" bestFit="1" customWidth="1"/>
    <col min="5638" max="5638" width="13.7109375" style="233" bestFit="1" customWidth="1"/>
    <col min="5639" max="5639" width="14.42578125" style="233" customWidth="1"/>
    <col min="5640" max="5642" width="11.85546875" style="233" customWidth="1"/>
    <col min="5643" max="5643" width="15" style="233" customWidth="1"/>
    <col min="5644" max="5644" width="4.28515625" style="233" customWidth="1"/>
    <col min="5645" max="5645" width="14.5703125" style="233" customWidth="1"/>
    <col min="5646" max="5647" width="10.85546875" style="233" bestFit="1" customWidth="1"/>
    <col min="5648" max="5648" width="9" style="233" bestFit="1" customWidth="1"/>
    <col min="5649" max="5649" width="14.5703125" style="233" bestFit="1" customWidth="1"/>
    <col min="5650" max="5650" width="10.42578125" style="233" bestFit="1" customWidth="1"/>
    <col min="5651" max="5651" width="11.5703125" style="233" customWidth="1"/>
    <col min="5652" max="5652" width="9.85546875" style="233" bestFit="1" customWidth="1"/>
    <col min="5653" max="5653" width="12" style="233" bestFit="1" customWidth="1"/>
    <col min="5654" max="5654" width="11" style="233" bestFit="1" customWidth="1"/>
    <col min="5655" max="5655" width="12.42578125" style="233" bestFit="1" customWidth="1"/>
    <col min="5656" max="5656" width="12.140625" style="233" bestFit="1" customWidth="1"/>
    <col min="5657" max="5657" width="12.7109375" style="233" bestFit="1" customWidth="1"/>
    <col min="5658" max="5658" width="13.42578125" style="233" bestFit="1" customWidth="1"/>
    <col min="5659" max="5661" width="14.42578125" style="233" bestFit="1" customWidth="1"/>
    <col min="5662" max="5663" width="12.140625" style="233" bestFit="1" customWidth="1"/>
    <col min="5664" max="5664" width="7.28515625" style="233" bestFit="1" customWidth="1"/>
    <col min="5665" max="5666" width="11.85546875" style="233" bestFit="1" customWidth="1"/>
    <col min="5667" max="5667" width="10.7109375" style="233" customWidth="1"/>
    <col min="5668" max="5669" width="0" style="233" hidden="1" customWidth="1"/>
    <col min="5670" max="5670" width="14.28515625" style="233" bestFit="1" customWidth="1"/>
    <col min="5671" max="5671" width="18.42578125" style="233" customWidth="1"/>
    <col min="5672" max="5672" width="13.28515625" style="233" bestFit="1" customWidth="1"/>
    <col min="5673" max="5676" width="0" style="233" hidden="1" customWidth="1"/>
    <col min="5677" max="5677" width="9.140625" style="233"/>
    <col min="5678" max="5680" width="0" style="233" hidden="1" customWidth="1"/>
    <col min="5681" max="5682" width="11.7109375" style="233" bestFit="1" customWidth="1"/>
    <col min="5683" max="5888" width="9.140625" style="233"/>
    <col min="5889" max="5889" width="51.5703125" style="233" customWidth="1"/>
    <col min="5890" max="5890" width="12.42578125" style="233" customWidth="1"/>
    <col min="5891" max="5891" width="7.5703125" style="233" bestFit="1" customWidth="1"/>
    <col min="5892" max="5892" width="4.7109375" style="233" customWidth="1"/>
    <col min="5893" max="5893" width="12.5703125" style="233" bestFit="1" customWidth="1"/>
    <col min="5894" max="5894" width="13.7109375" style="233" bestFit="1" customWidth="1"/>
    <col min="5895" max="5895" width="14.42578125" style="233" customWidth="1"/>
    <col min="5896" max="5898" width="11.85546875" style="233" customWidth="1"/>
    <col min="5899" max="5899" width="15" style="233" customWidth="1"/>
    <col min="5900" max="5900" width="4.28515625" style="233" customWidth="1"/>
    <col min="5901" max="5901" width="14.5703125" style="233" customWidth="1"/>
    <col min="5902" max="5903" width="10.85546875" style="233" bestFit="1" customWidth="1"/>
    <col min="5904" max="5904" width="9" style="233" bestFit="1" customWidth="1"/>
    <col min="5905" max="5905" width="14.5703125" style="233" bestFit="1" customWidth="1"/>
    <col min="5906" max="5906" width="10.42578125" style="233" bestFit="1" customWidth="1"/>
    <col min="5907" max="5907" width="11.5703125" style="233" customWidth="1"/>
    <col min="5908" max="5908" width="9.85546875" style="233" bestFit="1" customWidth="1"/>
    <col min="5909" max="5909" width="12" style="233" bestFit="1" customWidth="1"/>
    <col min="5910" max="5910" width="11" style="233" bestFit="1" customWidth="1"/>
    <col min="5911" max="5911" width="12.42578125" style="233" bestFit="1" customWidth="1"/>
    <col min="5912" max="5912" width="12.140625" style="233" bestFit="1" customWidth="1"/>
    <col min="5913" max="5913" width="12.7109375" style="233" bestFit="1" customWidth="1"/>
    <col min="5914" max="5914" width="13.42578125" style="233" bestFit="1" customWidth="1"/>
    <col min="5915" max="5917" width="14.42578125" style="233" bestFit="1" customWidth="1"/>
    <col min="5918" max="5919" width="12.140625" style="233" bestFit="1" customWidth="1"/>
    <col min="5920" max="5920" width="7.28515625" style="233" bestFit="1" customWidth="1"/>
    <col min="5921" max="5922" width="11.85546875" style="233" bestFit="1" customWidth="1"/>
    <col min="5923" max="5923" width="10.7109375" style="233" customWidth="1"/>
    <col min="5924" max="5925" width="0" style="233" hidden="1" customWidth="1"/>
    <col min="5926" max="5926" width="14.28515625" style="233" bestFit="1" customWidth="1"/>
    <col min="5927" max="5927" width="18.42578125" style="233" customWidth="1"/>
    <col min="5928" max="5928" width="13.28515625" style="233" bestFit="1" customWidth="1"/>
    <col min="5929" max="5932" width="0" style="233" hidden="1" customWidth="1"/>
    <col min="5933" max="5933" width="9.140625" style="233"/>
    <col min="5934" max="5936" width="0" style="233" hidden="1" customWidth="1"/>
    <col min="5937" max="5938" width="11.7109375" style="233" bestFit="1" customWidth="1"/>
    <col min="5939" max="6144" width="9.140625" style="233"/>
    <col min="6145" max="6145" width="51.5703125" style="233" customWidth="1"/>
    <col min="6146" max="6146" width="12.42578125" style="233" customWidth="1"/>
    <col min="6147" max="6147" width="7.5703125" style="233" bestFit="1" customWidth="1"/>
    <col min="6148" max="6148" width="4.7109375" style="233" customWidth="1"/>
    <col min="6149" max="6149" width="12.5703125" style="233" bestFit="1" customWidth="1"/>
    <col min="6150" max="6150" width="13.7109375" style="233" bestFit="1" customWidth="1"/>
    <col min="6151" max="6151" width="14.42578125" style="233" customWidth="1"/>
    <col min="6152" max="6154" width="11.85546875" style="233" customWidth="1"/>
    <col min="6155" max="6155" width="15" style="233" customWidth="1"/>
    <col min="6156" max="6156" width="4.28515625" style="233" customWidth="1"/>
    <col min="6157" max="6157" width="14.5703125" style="233" customWidth="1"/>
    <col min="6158" max="6159" width="10.85546875" style="233" bestFit="1" customWidth="1"/>
    <col min="6160" max="6160" width="9" style="233" bestFit="1" customWidth="1"/>
    <col min="6161" max="6161" width="14.5703125" style="233" bestFit="1" customWidth="1"/>
    <col min="6162" max="6162" width="10.42578125" style="233" bestFit="1" customWidth="1"/>
    <col min="6163" max="6163" width="11.5703125" style="233" customWidth="1"/>
    <col min="6164" max="6164" width="9.85546875" style="233" bestFit="1" customWidth="1"/>
    <col min="6165" max="6165" width="12" style="233" bestFit="1" customWidth="1"/>
    <col min="6166" max="6166" width="11" style="233" bestFit="1" customWidth="1"/>
    <col min="6167" max="6167" width="12.42578125" style="233" bestFit="1" customWidth="1"/>
    <col min="6168" max="6168" width="12.140625" style="233" bestFit="1" customWidth="1"/>
    <col min="6169" max="6169" width="12.7109375" style="233" bestFit="1" customWidth="1"/>
    <col min="6170" max="6170" width="13.42578125" style="233" bestFit="1" customWidth="1"/>
    <col min="6171" max="6173" width="14.42578125" style="233" bestFit="1" customWidth="1"/>
    <col min="6174" max="6175" width="12.140625" style="233" bestFit="1" customWidth="1"/>
    <col min="6176" max="6176" width="7.28515625" style="233" bestFit="1" customWidth="1"/>
    <col min="6177" max="6178" width="11.85546875" style="233" bestFit="1" customWidth="1"/>
    <col min="6179" max="6179" width="10.7109375" style="233" customWidth="1"/>
    <col min="6180" max="6181" width="0" style="233" hidden="1" customWidth="1"/>
    <col min="6182" max="6182" width="14.28515625" style="233" bestFit="1" customWidth="1"/>
    <col min="6183" max="6183" width="18.42578125" style="233" customWidth="1"/>
    <col min="6184" max="6184" width="13.28515625" style="233" bestFit="1" customWidth="1"/>
    <col min="6185" max="6188" width="0" style="233" hidden="1" customWidth="1"/>
    <col min="6189" max="6189" width="9.140625" style="233"/>
    <col min="6190" max="6192" width="0" style="233" hidden="1" customWidth="1"/>
    <col min="6193" max="6194" width="11.7109375" style="233" bestFit="1" customWidth="1"/>
    <col min="6195" max="6400" width="9.140625" style="233"/>
    <col min="6401" max="6401" width="51.5703125" style="233" customWidth="1"/>
    <col min="6402" max="6402" width="12.42578125" style="233" customWidth="1"/>
    <col min="6403" max="6403" width="7.5703125" style="233" bestFit="1" customWidth="1"/>
    <col min="6404" max="6404" width="4.7109375" style="233" customWidth="1"/>
    <col min="6405" max="6405" width="12.5703125" style="233" bestFit="1" customWidth="1"/>
    <col min="6406" max="6406" width="13.7109375" style="233" bestFit="1" customWidth="1"/>
    <col min="6407" max="6407" width="14.42578125" style="233" customWidth="1"/>
    <col min="6408" max="6410" width="11.85546875" style="233" customWidth="1"/>
    <col min="6411" max="6411" width="15" style="233" customWidth="1"/>
    <col min="6412" max="6412" width="4.28515625" style="233" customWidth="1"/>
    <col min="6413" max="6413" width="14.5703125" style="233" customWidth="1"/>
    <col min="6414" max="6415" width="10.85546875" style="233" bestFit="1" customWidth="1"/>
    <col min="6416" max="6416" width="9" style="233" bestFit="1" customWidth="1"/>
    <col min="6417" max="6417" width="14.5703125" style="233" bestFit="1" customWidth="1"/>
    <col min="6418" max="6418" width="10.42578125" style="233" bestFit="1" customWidth="1"/>
    <col min="6419" max="6419" width="11.5703125" style="233" customWidth="1"/>
    <col min="6420" max="6420" width="9.85546875" style="233" bestFit="1" customWidth="1"/>
    <col min="6421" max="6421" width="12" style="233" bestFit="1" customWidth="1"/>
    <col min="6422" max="6422" width="11" style="233" bestFit="1" customWidth="1"/>
    <col min="6423" max="6423" width="12.42578125" style="233" bestFit="1" customWidth="1"/>
    <col min="6424" max="6424" width="12.140625" style="233" bestFit="1" customWidth="1"/>
    <col min="6425" max="6425" width="12.7109375" style="233" bestFit="1" customWidth="1"/>
    <col min="6426" max="6426" width="13.42578125" style="233" bestFit="1" customWidth="1"/>
    <col min="6427" max="6429" width="14.42578125" style="233" bestFit="1" customWidth="1"/>
    <col min="6430" max="6431" width="12.140625" style="233" bestFit="1" customWidth="1"/>
    <col min="6432" max="6432" width="7.28515625" style="233" bestFit="1" customWidth="1"/>
    <col min="6433" max="6434" width="11.85546875" style="233" bestFit="1" customWidth="1"/>
    <col min="6435" max="6435" width="10.7109375" style="233" customWidth="1"/>
    <col min="6436" max="6437" width="0" style="233" hidden="1" customWidth="1"/>
    <col min="6438" max="6438" width="14.28515625" style="233" bestFit="1" customWidth="1"/>
    <col min="6439" max="6439" width="18.42578125" style="233" customWidth="1"/>
    <col min="6440" max="6440" width="13.28515625" style="233" bestFit="1" customWidth="1"/>
    <col min="6441" max="6444" width="0" style="233" hidden="1" customWidth="1"/>
    <col min="6445" max="6445" width="9.140625" style="233"/>
    <col min="6446" max="6448" width="0" style="233" hidden="1" customWidth="1"/>
    <col min="6449" max="6450" width="11.7109375" style="233" bestFit="1" customWidth="1"/>
    <col min="6451" max="6656" width="9.140625" style="233"/>
    <col min="6657" max="6657" width="51.5703125" style="233" customWidth="1"/>
    <col min="6658" max="6658" width="12.42578125" style="233" customWidth="1"/>
    <col min="6659" max="6659" width="7.5703125" style="233" bestFit="1" customWidth="1"/>
    <col min="6660" max="6660" width="4.7109375" style="233" customWidth="1"/>
    <col min="6661" max="6661" width="12.5703125" style="233" bestFit="1" customWidth="1"/>
    <col min="6662" max="6662" width="13.7109375" style="233" bestFit="1" customWidth="1"/>
    <col min="6663" max="6663" width="14.42578125" style="233" customWidth="1"/>
    <col min="6664" max="6666" width="11.85546875" style="233" customWidth="1"/>
    <col min="6667" max="6667" width="15" style="233" customWidth="1"/>
    <col min="6668" max="6668" width="4.28515625" style="233" customWidth="1"/>
    <col min="6669" max="6669" width="14.5703125" style="233" customWidth="1"/>
    <col min="6670" max="6671" width="10.85546875" style="233" bestFit="1" customWidth="1"/>
    <col min="6672" max="6672" width="9" style="233" bestFit="1" customWidth="1"/>
    <col min="6673" max="6673" width="14.5703125" style="233" bestFit="1" customWidth="1"/>
    <col min="6674" max="6674" width="10.42578125" style="233" bestFit="1" customWidth="1"/>
    <col min="6675" max="6675" width="11.5703125" style="233" customWidth="1"/>
    <col min="6676" max="6676" width="9.85546875" style="233" bestFit="1" customWidth="1"/>
    <col min="6677" max="6677" width="12" style="233" bestFit="1" customWidth="1"/>
    <col min="6678" max="6678" width="11" style="233" bestFit="1" customWidth="1"/>
    <col min="6679" max="6679" width="12.42578125" style="233" bestFit="1" customWidth="1"/>
    <col min="6680" max="6680" width="12.140625" style="233" bestFit="1" customWidth="1"/>
    <col min="6681" max="6681" width="12.7109375" style="233" bestFit="1" customWidth="1"/>
    <col min="6682" max="6682" width="13.42578125" style="233" bestFit="1" customWidth="1"/>
    <col min="6683" max="6685" width="14.42578125" style="233" bestFit="1" customWidth="1"/>
    <col min="6686" max="6687" width="12.140625" style="233" bestFit="1" customWidth="1"/>
    <col min="6688" max="6688" width="7.28515625" style="233" bestFit="1" customWidth="1"/>
    <col min="6689" max="6690" width="11.85546875" style="233" bestFit="1" customWidth="1"/>
    <col min="6691" max="6691" width="10.7109375" style="233" customWidth="1"/>
    <col min="6692" max="6693" width="0" style="233" hidden="1" customWidth="1"/>
    <col min="6694" max="6694" width="14.28515625" style="233" bestFit="1" customWidth="1"/>
    <col min="6695" max="6695" width="18.42578125" style="233" customWidth="1"/>
    <col min="6696" max="6696" width="13.28515625" style="233" bestFit="1" customWidth="1"/>
    <col min="6697" max="6700" width="0" style="233" hidden="1" customWidth="1"/>
    <col min="6701" max="6701" width="9.140625" style="233"/>
    <col min="6702" max="6704" width="0" style="233" hidden="1" customWidth="1"/>
    <col min="6705" max="6706" width="11.7109375" style="233" bestFit="1" customWidth="1"/>
    <col min="6707" max="6912" width="9.140625" style="233"/>
    <col min="6913" max="6913" width="51.5703125" style="233" customWidth="1"/>
    <col min="6914" max="6914" width="12.42578125" style="233" customWidth="1"/>
    <col min="6915" max="6915" width="7.5703125" style="233" bestFit="1" customWidth="1"/>
    <col min="6916" max="6916" width="4.7109375" style="233" customWidth="1"/>
    <col min="6917" max="6917" width="12.5703125" style="233" bestFit="1" customWidth="1"/>
    <col min="6918" max="6918" width="13.7109375" style="233" bestFit="1" customWidth="1"/>
    <col min="6919" max="6919" width="14.42578125" style="233" customWidth="1"/>
    <col min="6920" max="6922" width="11.85546875" style="233" customWidth="1"/>
    <col min="6923" max="6923" width="15" style="233" customWidth="1"/>
    <col min="6924" max="6924" width="4.28515625" style="233" customWidth="1"/>
    <col min="6925" max="6925" width="14.5703125" style="233" customWidth="1"/>
    <col min="6926" max="6927" width="10.85546875" style="233" bestFit="1" customWidth="1"/>
    <col min="6928" max="6928" width="9" style="233" bestFit="1" customWidth="1"/>
    <col min="6929" max="6929" width="14.5703125" style="233" bestFit="1" customWidth="1"/>
    <col min="6930" max="6930" width="10.42578125" style="233" bestFit="1" customWidth="1"/>
    <col min="6931" max="6931" width="11.5703125" style="233" customWidth="1"/>
    <col min="6932" max="6932" width="9.85546875" style="233" bestFit="1" customWidth="1"/>
    <col min="6933" max="6933" width="12" style="233" bestFit="1" customWidth="1"/>
    <col min="6934" max="6934" width="11" style="233" bestFit="1" customWidth="1"/>
    <col min="6935" max="6935" width="12.42578125" style="233" bestFit="1" customWidth="1"/>
    <col min="6936" max="6936" width="12.140625" style="233" bestFit="1" customWidth="1"/>
    <col min="6937" max="6937" width="12.7109375" style="233" bestFit="1" customWidth="1"/>
    <col min="6938" max="6938" width="13.42578125" style="233" bestFit="1" customWidth="1"/>
    <col min="6939" max="6941" width="14.42578125" style="233" bestFit="1" customWidth="1"/>
    <col min="6942" max="6943" width="12.140625" style="233" bestFit="1" customWidth="1"/>
    <col min="6944" max="6944" width="7.28515625" style="233" bestFit="1" customWidth="1"/>
    <col min="6945" max="6946" width="11.85546875" style="233" bestFit="1" customWidth="1"/>
    <col min="6947" max="6947" width="10.7109375" style="233" customWidth="1"/>
    <col min="6948" max="6949" width="0" style="233" hidden="1" customWidth="1"/>
    <col min="6950" max="6950" width="14.28515625" style="233" bestFit="1" customWidth="1"/>
    <col min="6951" max="6951" width="18.42578125" style="233" customWidth="1"/>
    <col min="6952" max="6952" width="13.28515625" style="233" bestFit="1" customWidth="1"/>
    <col min="6953" max="6956" width="0" style="233" hidden="1" customWidth="1"/>
    <col min="6957" max="6957" width="9.140625" style="233"/>
    <col min="6958" max="6960" width="0" style="233" hidden="1" customWidth="1"/>
    <col min="6961" max="6962" width="11.7109375" style="233" bestFit="1" customWidth="1"/>
    <col min="6963" max="7168" width="9.140625" style="233"/>
    <col min="7169" max="7169" width="51.5703125" style="233" customWidth="1"/>
    <col min="7170" max="7170" width="12.42578125" style="233" customWidth="1"/>
    <col min="7171" max="7171" width="7.5703125" style="233" bestFit="1" customWidth="1"/>
    <col min="7172" max="7172" width="4.7109375" style="233" customWidth="1"/>
    <col min="7173" max="7173" width="12.5703125" style="233" bestFit="1" customWidth="1"/>
    <col min="7174" max="7174" width="13.7109375" style="233" bestFit="1" customWidth="1"/>
    <col min="7175" max="7175" width="14.42578125" style="233" customWidth="1"/>
    <col min="7176" max="7178" width="11.85546875" style="233" customWidth="1"/>
    <col min="7179" max="7179" width="15" style="233" customWidth="1"/>
    <col min="7180" max="7180" width="4.28515625" style="233" customWidth="1"/>
    <col min="7181" max="7181" width="14.5703125" style="233" customWidth="1"/>
    <col min="7182" max="7183" width="10.85546875" style="233" bestFit="1" customWidth="1"/>
    <col min="7184" max="7184" width="9" style="233" bestFit="1" customWidth="1"/>
    <col min="7185" max="7185" width="14.5703125" style="233" bestFit="1" customWidth="1"/>
    <col min="7186" max="7186" width="10.42578125" style="233" bestFit="1" customWidth="1"/>
    <col min="7187" max="7187" width="11.5703125" style="233" customWidth="1"/>
    <col min="7188" max="7188" width="9.85546875" style="233" bestFit="1" customWidth="1"/>
    <col min="7189" max="7189" width="12" style="233" bestFit="1" customWidth="1"/>
    <col min="7190" max="7190" width="11" style="233" bestFit="1" customWidth="1"/>
    <col min="7191" max="7191" width="12.42578125" style="233" bestFit="1" customWidth="1"/>
    <col min="7192" max="7192" width="12.140625" style="233" bestFit="1" customWidth="1"/>
    <col min="7193" max="7193" width="12.7109375" style="233" bestFit="1" customWidth="1"/>
    <col min="7194" max="7194" width="13.42578125" style="233" bestFit="1" customWidth="1"/>
    <col min="7195" max="7197" width="14.42578125" style="233" bestFit="1" customWidth="1"/>
    <col min="7198" max="7199" width="12.140625" style="233" bestFit="1" customWidth="1"/>
    <col min="7200" max="7200" width="7.28515625" style="233" bestFit="1" customWidth="1"/>
    <col min="7201" max="7202" width="11.85546875" style="233" bestFit="1" customWidth="1"/>
    <col min="7203" max="7203" width="10.7109375" style="233" customWidth="1"/>
    <col min="7204" max="7205" width="0" style="233" hidden="1" customWidth="1"/>
    <col min="7206" max="7206" width="14.28515625" style="233" bestFit="1" customWidth="1"/>
    <col min="7207" max="7207" width="18.42578125" style="233" customWidth="1"/>
    <col min="7208" max="7208" width="13.28515625" style="233" bestFit="1" customWidth="1"/>
    <col min="7209" max="7212" width="0" style="233" hidden="1" customWidth="1"/>
    <col min="7213" max="7213" width="9.140625" style="233"/>
    <col min="7214" max="7216" width="0" style="233" hidden="1" customWidth="1"/>
    <col min="7217" max="7218" width="11.7109375" style="233" bestFit="1" customWidth="1"/>
    <col min="7219" max="7424" width="9.140625" style="233"/>
    <col min="7425" max="7425" width="51.5703125" style="233" customWidth="1"/>
    <col min="7426" max="7426" width="12.42578125" style="233" customWidth="1"/>
    <col min="7427" max="7427" width="7.5703125" style="233" bestFit="1" customWidth="1"/>
    <col min="7428" max="7428" width="4.7109375" style="233" customWidth="1"/>
    <col min="7429" max="7429" width="12.5703125" style="233" bestFit="1" customWidth="1"/>
    <col min="7430" max="7430" width="13.7109375" style="233" bestFit="1" customWidth="1"/>
    <col min="7431" max="7431" width="14.42578125" style="233" customWidth="1"/>
    <col min="7432" max="7434" width="11.85546875" style="233" customWidth="1"/>
    <col min="7435" max="7435" width="15" style="233" customWidth="1"/>
    <col min="7436" max="7436" width="4.28515625" style="233" customWidth="1"/>
    <col min="7437" max="7437" width="14.5703125" style="233" customWidth="1"/>
    <col min="7438" max="7439" width="10.85546875" style="233" bestFit="1" customWidth="1"/>
    <col min="7440" max="7440" width="9" style="233" bestFit="1" customWidth="1"/>
    <col min="7441" max="7441" width="14.5703125" style="233" bestFit="1" customWidth="1"/>
    <col min="7442" max="7442" width="10.42578125" style="233" bestFit="1" customWidth="1"/>
    <col min="7443" max="7443" width="11.5703125" style="233" customWidth="1"/>
    <col min="7444" max="7444" width="9.85546875" style="233" bestFit="1" customWidth="1"/>
    <col min="7445" max="7445" width="12" style="233" bestFit="1" customWidth="1"/>
    <col min="7446" max="7446" width="11" style="233" bestFit="1" customWidth="1"/>
    <col min="7447" max="7447" width="12.42578125" style="233" bestFit="1" customWidth="1"/>
    <col min="7448" max="7448" width="12.140625" style="233" bestFit="1" customWidth="1"/>
    <col min="7449" max="7449" width="12.7109375" style="233" bestFit="1" customWidth="1"/>
    <col min="7450" max="7450" width="13.42578125" style="233" bestFit="1" customWidth="1"/>
    <col min="7451" max="7453" width="14.42578125" style="233" bestFit="1" customWidth="1"/>
    <col min="7454" max="7455" width="12.140625" style="233" bestFit="1" customWidth="1"/>
    <col min="7456" max="7456" width="7.28515625" style="233" bestFit="1" customWidth="1"/>
    <col min="7457" max="7458" width="11.85546875" style="233" bestFit="1" customWidth="1"/>
    <col min="7459" max="7459" width="10.7109375" style="233" customWidth="1"/>
    <col min="7460" max="7461" width="0" style="233" hidden="1" customWidth="1"/>
    <col min="7462" max="7462" width="14.28515625" style="233" bestFit="1" customWidth="1"/>
    <col min="7463" max="7463" width="18.42578125" style="233" customWidth="1"/>
    <col min="7464" max="7464" width="13.28515625" style="233" bestFit="1" customWidth="1"/>
    <col min="7465" max="7468" width="0" style="233" hidden="1" customWidth="1"/>
    <col min="7469" max="7469" width="9.140625" style="233"/>
    <col min="7470" max="7472" width="0" style="233" hidden="1" customWidth="1"/>
    <col min="7473" max="7474" width="11.7109375" style="233" bestFit="1" customWidth="1"/>
    <col min="7475" max="7680" width="9.140625" style="233"/>
    <col min="7681" max="7681" width="51.5703125" style="233" customWidth="1"/>
    <col min="7682" max="7682" width="12.42578125" style="233" customWidth="1"/>
    <col min="7683" max="7683" width="7.5703125" style="233" bestFit="1" customWidth="1"/>
    <col min="7684" max="7684" width="4.7109375" style="233" customWidth="1"/>
    <col min="7685" max="7685" width="12.5703125" style="233" bestFit="1" customWidth="1"/>
    <col min="7686" max="7686" width="13.7109375" style="233" bestFit="1" customWidth="1"/>
    <col min="7687" max="7687" width="14.42578125" style="233" customWidth="1"/>
    <col min="7688" max="7690" width="11.85546875" style="233" customWidth="1"/>
    <col min="7691" max="7691" width="15" style="233" customWidth="1"/>
    <col min="7692" max="7692" width="4.28515625" style="233" customWidth="1"/>
    <col min="7693" max="7693" width="14.5703125" style="233" customWidth="1"/>
    <col min="7694" max="7695" width="10.85546875" style="233" bestFit="1" customWidth="1"/>
    <col min="7696" max="7696" width="9" style="233" bestFit="1" customWidth="1"/>
    <col min="7697" max="7697" width="14.5703125" style="233" bestFit="1" customWidth="1"/>
    <col min="7698" max="7698" width="10.42578125" style="233" bestFit="1" customWidth="1"/>
    <col min="7699" max="7699" width="11.5703125" style="233" customWidth="1"/>
    <col min="7700" max="7700" width="9.85546875" style="233" bestFit="1" customWidth="1"/>
    <col min="7701" max="7701" width="12" style="233" bestFit="1" customWidth="1"/>
    <col min="7702" max="7702" width="11" style="233" bestFit="1" customWidth="1"/>
    <col min="7703" max="7703" width="12.42578125" style="233" bestFit="1" customWidth="1"/>
    <col min="7704" max="7704" width="12.140625" style="233" bestFit="1" customWidth="1"/>
    <col min="7705" max="7705" width="12.7109375" style="233" bestFit="1" customWidth="1"/>
    <col min="7706" max="7706" width="13.42578125" style="233" bestFit="1" customWidth="1"/>
    <col min="7707" max="7709" width="14.42578125" style="233" bestFit="1" customWidth="1"/>
    <col min="7710" max="7711" width="12.140625" style="233" bestFit="1" customWidth="1"/>
    <col min="7712" max="7712" width="7.28515625" style="233" bestFit="1" customWidth="1"/>
    <col min="7713" max="7714" width="11.85546875" style="233" bestFit="1" customWidth="1"/>
    <col min="7715" max="7715" width="10.7109375" style="233" customWidth="1"/>
    <col min="7716" max="7717" width="0" style="233" hidden="1" customWidth="1"/>
    <col min="7718" max="7718" width="14.28515625" style="233" bestFit="1" customWidth="1"/>
    <col min="7719" max="7719" width="18.42578125" style="233" customWidth="1"/>
    <col min="7720" max="7720" width="13.28515625" style="233" bestFit="1" customWidth="1"/>
    <col min="7721" max="7724" width="0" style="233" hidden="1" customWidth="1"/>
    <col min="7725" max="7725" width="9.140625" style="233"/>
    <col min="7726" max="7728" width="0" style="233" hidden="1" customWidth="1"/>
    <col min="7729" max="7730" width="11.7109375" style="233" bestFit="1" customWidth="1"/>
    <col min="7731" max="7936" width="9.140625" style="233"/>
    <col min="7937" max="7937" width="51.5703125" style="233" customWidth="1"/>
    <col min="7938" max="7938" width="12.42578125" style="233" customWidth="1"/>
    <col min="7939" max="7939" width="7.5703125" style="233" bestFit="1" customWidth="1"/>
    <col min="7940" max="7940" width="4.7109375" style="233" customWidth="1"/>
    <col min="7941" max="7941" width="12.5703125" style="233" bestFit="1" customWidth="1"/>
    <col min="7942" max="7942" width="13.7109375" style="233" bestFit="1" customWidth="1"/>
    <col min="7943" max="7943" width="14.42578125" style="233" customWidth="1"/>
    <col min="7944" max="7946" width="11.85546875" style="233" customWidth="1"/>
    <col min="7947" max="7947" width="15" style="233" customWidth="1"/>
    <col min="7948" max="7948" width="4.28515625" style="233" customWidth="1"/>
    <col min="7949" max="7949" width="14.5703125" style="233" customWidth="1"/>
    <col min="7950" max="7951" width="10.85546875" style="233" bestFit="1" customWidth="1"/>
    <col min="7952" max="7952" width="9" style="233" bestFit="1" customWidth="1"/>
    <col min="7953" max="7953" width="14.5703125" style="233" bestFit="1" customWidth="1"/>
    <col min="7954" max="7954" width="10.42578125" style="233" bestFit="1" customWidth="1"/>
    <col min="7955" max="7955" width="11.5703125" style="233" customWidth="1"/>
    <col min="7956" max="7956" width="9.85546875" style="233" bestFit="1" customWidth="1"/>
    <col min="7957" max="7957" width="12" style="233" bestFit="1" customWidth="1"/>
    <col min="7958" max="7958" width="11" style="233" bestFit="1" customWidth="1"/>
    <col min="7959" max="7959" width="12.42578125" style="233" bestFit="1" customWidth="1"/>
    <col min="7960" max="7960" width="12.140625" style="233" bestFit="1" customWidth="1"/>
    <col min="7961" max="7961" width="12.7109375" style="233" bestFit="1" customWidth="1"/>
    <col min="7962" max="7962" width="13.42578125" style="233" bestFit="1" customWidth="1"/>
    <col min="7963" max="7965" width="14.42578125" style="233" bestFit="1" customWidth="1"/>
    <col min="7966" max="7967" width="12.140625" style="233" bestFit="1" customWidth="1"/>
    <col min="7968" max="7968" width="7.28515625" style="233" bestFit="1" customWidth="1"/>
    <col min="7969" max="7970" width="11.85546875" style="233" bestFit="1" customWidth="1"/>
    <col min="7971" max="7971" width="10.7109375" style="233" customWidth="1"/>
    <col min="7972" max="7973" width="0" style="233" hidden="1" customWidth="1"/>
    <col min="7974" max="7974" width="14.28515625" style="233" bestFit="1" customWidth="1"/>
    <col min="7975" max="7975" width="18.42578125" style="233" customWidth="1"/>
    <col min="7976" max="7976" width="13.28515625" style="233" bestFit="1" customWidth="1"/>
    <col min="7977" max="7980" width="0" style="233" hidden="1" customWidth="1"/>
    <col min="7981" max="7981" width="9.140625" style="233"/>
    <col min="7982" max="7984" width="0" style="233" hidden="1" customWidth="1"/>
    <col min="7985" max="7986" width="11.7109375" style="233" bestFit="1" customWidth="1"/>
    <col min="7987" max="8192" width="9.140625" style="233"/>
    <col min="8193" max="8193" width="51.5703125" style="233" customWidth="1"/>
    <col min="8194" max="8194" width="12.42578125" style="233" customWidth="1"/>
    <col min="8195" max="8195" width="7.5703125" style="233" bestFit="1" customWidth="1"/>
    <col min="8196" max="8196" width="4.7109375" style="233" customWidth="1"/>
    <col min="8197" max="8197" width="12.5703125" style="233" bestFit="1" customWidth="1"/>
    <col min="8198" max="8198" width="13.7109375" style="233" bestFit="1" customWidth="1"/>
    <col min="8199" max="8199" width="14.42578125" style="233" customWidth="1"/>
    <col min="8200" max="8202" width="11.85546875" style="233" customWidth="1"/>
    <col min="8203" max="8203" width="15" style="233" customWidth="1"/>
    <col min="8204" max="8204" width="4.28515625" style="233" customWidth="1"/>
    <col min="8205" max="8205" width="14.5703125" style="233" customWidth="1"/>
    <col min="8206" max="8207" width="10.85546875" style="233" bestFit="1" customWidth="1"/>
    <col min="8208" max="8208" width="9" style="233" bestFit="1" customWidth="1"/>
    <col min="8209" max="8209" width="14.5703125" style="233" bestFit="1" customWidth="1"/>
    <col min="8210" max="8210" width="10.42578125" style="233" bestFit="1" customWidth="1"/>
    <col min="8211" max="8211" width="11.5703125" style="233" customWidth="1"/>
    <col min="8212" max="8212" width="9.85546875" style="233" bestFit="1" customWidth="1"/>
    <col min="8213" max="8213" width="12" style="233" bestFit="1" customWidth="1"/>
    <col min="8214" max="8214" width="11" style="233" bestFit="1" customWidth="1"/>
    <col min="8215" max="8215" width="12.42578125" style="233" bestFit="1" customWidth="1"/>
    <col min="8216" max="8216" width="12.140625" style="233" bestFit="1" customWidth="1"/>
    <col min="8217" max="8217" width="12.7109375" style="233" bestFit="1" customWidth="1"/>
    <col min="8218" max="8218" width="13.42578125" style="233" bestFit="1" customWidth="1"/>
    <col min="8219" max="8221" width="14.42578125" style="233" bestFit="1" customWidth="1"/>
    <col min="8222" max="8223" width="12.140625" style="233" bestFit="1" customWidth="1"/>
    <col min="8224" max="8224" width="7.28515625" style="233" bestFit="1" customWidth="1"/>
    <col min="8225" max="8226" width="11.85546875" style="233" bestFit="1" customWidth="1"/>
    <col min="8227" max="8227" width="10.7109375" style="233" customWidth="1"/>
    <col min="8228" max="8229" width="0" style="233" hidden="1" customWidth="1"/>
    <col min="8230" max="8230" width="14.28515625" style="233" bestFit="1" customWidth="1"/>
    <col min="8231" max="8231" width="18.42578125" style="233" customWidth="1"/>
    <col min="8232" max="8232" width="13.28515625" style="233" bestFit="1" customWidth="1"/>
    <col min="8233" max="8236" width="0" style="233" hidden="1" customWidth="1"/>
    <col min="8237" max="8237" width="9.140625" style="233"/>
    <col min="8238" max="8240" width="0" style="233" hidden="1" customWidth="1"/>
    <col min="8241" max="8242" width="11.7109375" style="233" bestFit="1" customWidth="1"/>
    <col min="8243" max="8448" width="9.140625" style="233"/>
    <col min="8449" max="8449" width="51.5703125" style="233" customWidth="1"/>
    <col min="8450" max="8450" width="12.42578125" style="233" customWidth="1"/>
    <col min="8451" max="8451" width="7.5703125" style="233" bestFit="1" customWidth="1"/>
    <col min="8452" max="8452" width="4.7109375" style="233" customWidth="1"/>
    <col min="8453" max="8453" width="12.5703125" style="233" bestFit="1" customWidth="1"/>
    <col min="8454" max="8454" width="13.7109375" style="233" bestFit="1" customWidth="1"/>
    <col min="8455" max="8455" width="14.42578125" style="233" customWidth="1"/>
    <col min="8456" max="8458" width="11.85546875" style="233" customWidth="1"/>
    <col min="8459" max="8459" width="15" style="233" customWidth="1"/>
    <col min="8460" max="8460" width="4.28515625" style="233" customWidth="1"/>
    <col min="8461" max="8461" width="14.5703125" style="233" customWidth="1"/>
    <col min="8462" max="8463" width="10.85546875" style="233" bestFit="1" customWidth="1"/>
    <col min="8464" max="8464" width="9" style="233" bestFit="1" customWidth="1"/>
    <col min="8465" max="8465" width="14.5703125" style="233" bestFit="1" customWidth="1"/>
    <col min="8466" max="8466" width="10.42578125" style="233" bestFit="1" customWidth="1"/>
    <col min="8467" max="8467" width="11.5703125" style="233" customWidth="1"/>
    <col min="8468" max="8468" width="9.85546875" style="233" bestFit="1" customWidth="1"/>
    <col min="8469" max="8469" width="12" style="233" bestFit="1" customWidth="1"/>
    <col min="8470" max="8470" width="11" style="233" bestFit="1" customWidth="1"/>
    <col min="8471" max="8471" width="12.42578125" style="233" bestFit="1" customWidth="1"/>
    <col min="8472" max="8472" width="12.140625" style="233" bestFit="1" customWidth="1"/>
    <col min="8473" max="8473" width="12.7109375" style="233" bestFit="1" customWidth="1"/>
    <col min="8474" max="8474" width="13.42578125" style="233" bestFit="1" customWidth="1"/>
    <col min="8475" max="8477" width="14.42578125" style="233" bestFit="1" customWidth="1"/>
    <col min="8478" max="8479" width="12.140625" style="233" bestFit="1" customWidth="1"/>
    <col min="8480" max="8480" width="7.28515625" style="233" bestFit="1" customWidth="1"/>
    <col min="8481" max="8482" width="11.85546875" style="233" bestFit="1" customWidth="1"/>
    <col min="8483" max="8483" width="10.7109375" style="233" customWidth="1"/>
    <col min="8484" max="8485" width="0" style="233" hidden="1" customWidth="1"/>
    <col min="8486" max="8486" width="14.28515625" style="233" bestFit="1" customWidth="1"/>
    <col min="8487" max="8487" width="18.42578125" style="233" customWidth="1"/>
    <col min="8488" max="8488" width="13.28515625" style="233" bestFit="1" customWidth="1"/>
    <col min="8489" max="8492" width="0" style="233" hidden="1" customWidth="1"/>
    <col min="8493" max="8493" width="9.140625" style="233"/>
    <col min="8494" max="8496" width="0" style="233" hidden="1" customWidth="1"/>
    <col min="8497" max="8498" width="11.7109375" style="233" bestFit="1" customWidth="1"/>
    <col min="8499" max="8704" width="9.140625" style="233"/>
    <col min="8705" max="8705" width="51.5703125" style="233" customWidth="1"/>
    <col min="8706" max="8706" width="12.42578125" style="233" customWidth="1"/>
    <col min="8707" max="8707" width="7.5703125" style="233" bestFit="1" customWidth="1"/>
    <col min="8708" max="8708" width="4.7109375" style="233" customWidth="1"/>
    <col min="8709" max="8709" width="12.5703125" style="233" bestFit="1" customWidth="1"/>
    <col min="8710" max="8710" width="13.7109375" style="233" bestFit="1" customWidth="1"/>
    <col min="8711" max="8711" width="14.42578125" style="233" customWidth="1"/>
    <col min="8712" max="8714" width="11.85546875" style="233" customWidth="1"/>
    <col min="8715" max="8715" width="15" style="233" customWidth="1"/>
    <col min="8716" max="8716" width="4.28515625" style="233" customWidth="1"/>
    <col min="8717" max="8717" width="14.5703125" style="233" customWidth="1"/>
    <col min="8718" max="8719" width="10.85546875" style="233" bestFit="1" customWidth="1"/>
    <col min="8720" max="8720" width="9" style="233" bestFit="1" customWidth="1"/>
    <col min="8721" max="8721" width="14.5703125" style="233" bestFit="1" customWidth="1"/>
    <col min="8722" max="8722" width="10.42578125" style="233" bestFit="1" customWidth="1"/>
    <col min="8723" max="8723" width="11.5703125" style="233" customWidth="1"/>
    <col min="8724" max="8724" width="9.85546875" style="233" bestFit="1" customWidth="1"/>
    <col min="8725" max="8725" width="12" style="233" bestFit="1" customWidth="1"/>
    <col min="8726" max="8726" width="11" style="233" bestFit="1" customWidth="1"/>
    <col min="8727" max="8727" width="12.42578125" style="233" bestFit="1" customWidth="1"/>
    <col min="8728" max="8728" width="12.140625" style="233" bestFit="1" customWidth="1"/>
    <col min="8729" max="8729" width="12.7109375" style="233" bestFit="1" customWidth="1"/>
    <col min="8730" max="8730" width="13.42578125" style="233" bestFit="1" customWidth="1"/>
    <col min="8731" max="8733" width="14.42578125" style="233" bestFit="1" customWidth="1"/>
    <col min="8734" max="8735" width="12.140625" style="233" bestFit="1" customWidth="1"/>
    <col min="8736" max="8736" width="7.28515625" style="233" bestFit="1" customWidth="1"/>
    <col min="8737" max="8738" width="11.85546875" style="233" bestFit="1" customWidth="1"/>
    <col min="8739" max="8739" width="10.7109375" style="233" customWidth="1"/>
    <col min="8740" max="8741" width="0" style="233" hidden="1" customWidth="1"/>
    <col min="8742" max="8742" width="14.28515625" style="233" bestFit="1" customWidth="1"/>
    <col min="8743" max="8743" width="18.42578125" style="233" customWidth="1"/>
    <col min="8744" max="8744" width="13.28515625" style="233" bestFit="1" customWidth="1"/>
    <col min="8745" max="8748" width="0" style="233" hidden="1" customWidth="1"/>
    <col min="8749" max="8749" width="9.140625" style="233"/>
    <col min="8750" max="8752" width="0" style="233" hidden="1" customWidth="1"/>
    <col min="8753" max="8754" width="11.7109375" style="233" bestFit="1" customWidth="1"/>
    <col min="8755" max="8960" width="9.140625" style="233"/>
    <col min="8961" max="8961" width="51.5703125" style="233" customWidth="1"/>
    <col min="8962" max="8962" width="12.42578125" style="233" customWidth="1"/>
    <col min="8963" max="8963" width="7.5703125" style="233" bestFit="1" customWidth="1"/>
    <col min="8964" max="8964" width="4.7109375" style="233" customWidth="1"/>
    <col min="8965" max="8965" width="12.5703125" style="233" bestFit="1" customWidth="1"/>
    <col min="8966" max="8966" width="13.7109375" style="233" bestFit="1" customWidth="1"/>
    <col min="8967" max="8967" width="14.42578125" style="233" customWidth="1"/>
    <col min="8968" max="8970" width="11.85546875" style="233" customWidth="1"/>
    <col min="8971" max="8971" width="15" style="233" customWidth="1"/>
    <col min="8972" max="8972" width="4.28515625" style="233" customWidth="1"/>
    <col min="8973" max="8973" width="14.5703125" style="233" customWidth="1"/>
    <col min="8974" max="8975" width="10.85546875" style="233" bestFit="1" customWidth="1"/>
    <col min="8976" max="8976" width="9" style="233" bestFit="1" customWidth="1"/>
    <col min="8977" max="8977" width="14.5703125" style="233" bestFit="1" customWidth="1"/>
    <col min="8978" max="8978" width="10.42578125" style="233" bestFit="1" customWidth="1"/>
    <col min="8979" max="8979" width="11.5703125" style="233" customWidth="1"/>
    <col min="8980" max="8980" width="9.85546875" style="233" bestFit="1" customWidth="1"/>
    <col min="8981" max="8981" width="12" style="233" bestFit="1" customWidth="1"/>
    <col min="8982" max="8982" width="11" style="233" bestFit="1" customWidth="1"/>
    <col min="8983" max="8983" width="12.42578125" style="233" bestFit="1" customWidth="1"/>
    <col min="8984" max="8984" width="12.140625" style="233" bestFit="1" customWidth="1"/>
    <col min="8985" max="8985" width="12.7109375" style="233" bestFit="1" customWidth="1"/>
    <col min="8986" max="8986" width="13.42578125" style="233" bestFit="1" customWidth="1"/>
    <col min="8987" max="8989" width="14.42578125" style="233" bestFit="1" customWidth="1"/>
    <col min="8990" max="8991" width="12.140625" style="233" bestFit="1" customWidth="1"/>
    <col min="8992" max="8992" width="7.28515625" style="233" bestFit="1" customWidth="1"/>
    <col min="8993" max="8994" width="11.85546875" style="233" bestFit="1" customWidth="1"/>
    <col min="8995" max="8995" width="10.7109375" style="233" customWidth="1"/>
    <col min="8996" max="8997" width="0" style="233" hidden="1" customWidth="1"/>
    <col min="8998" max="8998" width="14.28515625" style="233" bestFit="1" customWidth="1"/>
    <col min="8999" max="8999" width="18.42578125" style="233" customWidth="1"/>
    <col min="9000" max="9000" width="13.28515625" style="233" bestFit="1" customWidth="1"/>
    <col min="9001" max="9004" width="0" style="233" hidden="1" customWidth="1"/>
    <col min="9005" max="9005" width="9.140625" style="233"/>
    <col min="9006" max="9008" width="0" style="233" hidden="1" customWidth="1"/>
    <col min="9009" max="9010" width="11.7109375" style="233" bestFit="1" customWidth="1"/>
    <col min="9011" max="9216" width="9.140625" style="233"/>
    <col min="9217" max="9217" width="51.5703125" style="233" customWidth="1"/>
    <col min="9218" max="9218" width="12.42578125" style="233" customWidth="1"/>
    <col min="9219" max="9219" width="7.5703125" style="233" bestFit="1" customWidth="1"/>
    <col min="9220" max="9220" width="4.7109375" style="233" customWidth="1"/>
    <col min="9221" max="9221" width="12.5703125" style="233" bestFit="1" customWidth="1"/>
    <col min="9222" max="9222" width="13.7109375" style="233" bestFit="1" customWidth="1"/>
    <col min="9223" max="9223" width="14.42578125" style="233" customWidth="1"/>
    <col min="9224" max="9226" width="11.85546875" style="233" customWidth="1"/>
    <col min="9227" max="9227" width="15" style="233" customWidth="1"/>
    <col min="9228" max="9228" width="4.28515625" style="233" customWidth="1"/>
    <col min="9229" max="9229" width="14.5703125" style="233" customWidth="1"/>
    <col min="9230" max="9231" width="10.85546875" style="233" bestFit="1" customWidth="1"/>
    <col min="9232" max="9232" width="9" style="233" bestFit="1" customWidth="1"/>
    <col min="9233" max="9233" width="14.5703125" style="233" bestFit="1" customWidth="1"/>
    <col min="9234" max="9234" width="10.42578125" style="233" bestFit="1" customWidth="1"/>
    <col min="9235" max="9235" width="11.5703125" style="233" customWidth="1"/>
    <col min="9236" max="9236" width="9.85546875" style="233" bestFit="1" customWidth="1"/>
    <col min="9237" max="9237" width="12" style="233" bestFit="1" customWidth="1"/>
    <col min="9238" max="9238" width="11" style="233" bestFit="1" customWidth="1"/>
    <col min="9239" max="9239" width="12.42578125" style="233" bestFit="1" customWidth="1"/>
    <col min="9240" max="9240" width="12.140625" style="233" bestFit="1" customWidth="1"/>
    <col min="9241" max="9241" width="12.7109375" style="233" bestFit="1" customWidth="1"/>
    <col min="9242" max="9242" width="13.42578125" style="233" bestFit="1" customWidth="1"/>
    <col min="9243" max="9245" width="14.42578125" style="233" bestFit="1" customWidth="1"/>
    <col min="9246" max="9247" width="12.140625" style="233" bestFit="1" customWidth="1"/>
    <col min="9248" max="9248" width="7.28515625" style="233" bestFit="1" customWidth="1"/>
    <col min="9249" max="9250" width="11.85546875" style="233" bestFit="1" customWidth="1"/>
    <col min="9251" max="9251" width="10.7109375" style="233" customWidth="1"/>
    <col min="9252" max="9253" width="0" style="233" hidden="1" customWidth="1"/>
    <col min="9254" max="9254" width="14.28515625" style="233" bestFit="1" customWidth="1"/>
    <col min="9255" max="9255" width="18.42578125" style="233" customWidth="1"/>
    <col min="9256" max="9256" width="13.28515625" style="233" bestFit="1" customWidth="1"/>
    <col min="9257" max="9260" width="0" style="233" hidden="1" customWidth="1"/>
    <col min="9261" max="9261" width="9.140625" style="233"/>
    <col min="9262" max="9264" width="0" style="233" hidden="1" customWidth="1"/>
    <col min="9265" max="9266" width="11.7109375" style="233" bestFit="1" customWidth="1"/>
    <col min="9267" max="9472" width="9.140625" style="233"/>
    <col min="9473" max="9473" width="51.5703125" style="233" customWidth="1"/>
    <col min="9474" max="9474" width="12.42578125" style="233" customWidth="1"/>
    <col min="9475" max="9475" width="7.5703125" style="233" bestFit="1" customWidth="1"/>
    <col min="9476" max="9476" width="4.7109375" style="233" customWidth="1"/>
    <col min="9477" max="9477" width="12.5703125" style="233" bestFit="1" customWidth="1"/>
    <col min="9478" max="9478" width="13.7109375" style="233" bestFit="1" customWidth="1"/>
    <col min="9479" max="9479" width="14.42578125" style="233" customWidth="1"/>
    <col min="9480" max="9482" width="11.85546875" style="233" customWidth="1"/>
    <col min="9483" max="9483" width="15" style="233" customWidth="1"/>
    <col min="9484" max="9484" width="4.28515625" style="233" customWidth="1"/>
    <col min="9485" max="9485" width="14.5703125" style="233" customWidth="1"/>
    <col min="9486" max="9487" width="10.85546875" style="233" bestFit="1" customWidth="1"/>
    <col min="9488" max="9488" width="9" style="233" bestFit="1" customWidth="1"/>
    <col min="9489" max="9489" width="14.5703125" style="233" bestFit="1" customWidth="1"/>
    <col min="9490" max="9490" width="10.42578125" style="233" bestFit="1" customWidth="1"/>
    <col min="9491" max="9491" width="11.5703125" style="233" customWidth="1"/>
    <col min="9492" max="9492" width="9.85546875" style="233" bestFit="1" customWidth="1"/>
    <col min="9493" max="9493" width="12" style="233" bestFit="1" customWidth="1"/>
    <col min="9494" max="9494" width="11" style="233" bestFit="1" customWidth="1"/>
    <col min="9495" max="9495" width="12.42578125" style="233" bestFit="1" customWidth="1"/>
    <col min="9496" max="9496" width="12.140625" style="233" bestFit="1" customWidth="1"/>
    <col min="9497" max="9497" width="12.7109375" style="233" bestFit="1" customWidth="1"/>
    <col min="9498" max="9498" width="13.42578125" style="233" bestFit="1" customWidth="1"/>
    <col min="9499" max="9501" width="14.42578125" style="233" bestFit="1" customWidth="1"/>
    <col min="9502" max="9503" width="12.140625" style="233" bestFit="1" customWidth="1"/>
    <col min="9504" max="9504" width="7.28515625" style="233" bestFit="1" customWidth="1"/>
    <col min="9505" max="9506" width="11.85546875" style="233" bestFit="1" customWidth="1"/>
    <col min="9507" max="9507" width="10.7109375" style="233" customWidth="1"/>
    <col min="9508" max="9509" width="0" style="233" hidden="1" customWidth="1"/>
    <col min="9510" max="9510" width="14.28515625" style="233" bestFit="1" customWidth="1"/>
    <col min="9511" max="9511" width="18.42578125" style="233" customWidth="1"/>
    <col min="9512" max="9512" width="13.28515625" style="233" bestFit="1" customWidth="1"/>
    <col min="9513" max="9516" width="0" style="233" hidden="1" customWidth="1"/>
    <col min="9517" max="9517" width="9.140625" style="233"/>
    <col min="9518" max="9520" width="0" style="233" hidden="1" customWidth="1"/>
    <col min="9521" max="9522" width="11.7109375" style="233" bestFit="1" customWidth="1"/>
    <col min="9523" max="9728" width="9.140625" style="233"/>
    <col min="9729" max="9729" width="51.5703125" style="233" customWidth="1"/>
    <col min="9730" max="9730" width="12.42578125" style="233" customWidth="1"/>
    <col min="9731" max="9731" width="7.5703125" style="233" bestFit="1" customWidth="1"/>
    <col min="9732" max="9732" width="4.7109375" style="233" customWidth="1"/>
    <col min="9733" max="9733" width="12.5703125" style="233" bestFit="1" customWidth="1"/>
    <col min="9734" max="9734" width="13.7109375" style="233" bestFit="1" customWidth="1"/>
    <col min="9735" max="9735" width="14.42578125" style="233" customWidth="1"/>
    <col min="9736" max="9738" width="11.85546875" style="233" customWidth="1"/>
    <col min="9739" max="9739" width="15" style="233" customWidth="1"/>
    <col min="9740" max="9740" width="4.28515625" style="233" customWidth="1"/>
    <col min="9741" max="9741" width="14.5703125" style="233" customWidth="1"/>
    <col min="9742" max="9743" width="10.85546875" style="233" bestFit="1" customWidth="1"/>
    <col min="9744" max="9744" width="9" style="233" bestFit="1" customWidth="1"/>
    <col min="9745" max="9745" width="14.5703125" style="233" bestFit="1" customWidth="1"/>
    <col min="9746" max="9746" width="10.42578125" style="233" bestFit="1" customWidth="1"/>
    <col min="9747" max="9747" width="11.5703125" style="233" customWidth="1"/>
    <col min="9748" max="9748" width="9.85546875" style="233" bestFit="1" customWidth="1"/>
    <col min="9749" max="9749" width="12" style="233" bestFit="1" customWidth="1"/>
    <col min="9750" max="9750" width="11" style="233" bestFit="1" customWidth="1"/>
    <col min="9751" max="9751" width="12.42578125" style="233" bestFit="1" customWidth="1"/>
    <col min="9752" max="9752" width="12.140625" style="233" bestFit="1" customWidth="1"/>
    <col min="9753" max="9753" width="12.7109375" style="233" bestFit="1" customWidth="1"/>
    <col min="9754" max="9754" width="13.42578125" style="233" bestFit="1" customWidth="1"/>
    <col min="9755" max="9757" width="14.42578125" style="233" bestFit="1" customWidth="1"/>
    <col min="9758" max="9759" width="12.140625" style="233" bestFit="1" customWidth="1"/>
    <col min="9760" max="9760" width="7.28515625" style="233" bestFit="1" customWidth="1"/>
    <col min="9761" max="9762" width="11.85546875" style="233" bestFit="1" customWidth="1"/>
    <col min="9763" max="9763" width="10.7109375" style="233" customWidth="1"/>
    <col min="9764" max="9765" width="0" style="233" hidden="1" customWidth="1"/>
    <col min="9766" max="9766" width="14.28515625" style="233" bestFit="1" customWidth="1"/>
    <col min="9767" max="9767" width="18.42578125" style="233" customWidth="1"/>
    <col min="9768" max="9768" width="13.28515625" style="233" bestFit="1" customWidth="1"/>
    <col min="9769" max="9772" width="0" style="233" hidden="1" customWidth="1"/>
    <col min="9773" max="9773" width="9.140625" style="233"/>
    <col min="9774" max="9776" width="0" style="233" hidden="1" customWidth="1"/>
    <col min="9777" max="9778" width="11.7109375" style="233" bestFit="1" customWidth="1"/>
    <col min="9779" max="9984" width="9.140625" style="233"/>
    <col min="9985" max="9985" width="51.5703125" style="233" customWidth="1"/>
    <col min="9986" max="9986" width="12.42578125" style="233" customWidth="1"/>
    <col min="9987" max="9987" width="7.5703125" style="233" bestFit="1" customWidth="1"/>
    <col min="9988" max="9988" width="4.7109375" style="233" customWidth="1"/>
    <col min="9989" max="9989" width="12.5703125" style="233" bestFit="1" customWidth="1"/>
    <col min="9990" max="9990" width="13.7109375" style="233" bestFit="1" customWidth="1"/>
    <col min="9991" max="9991" width="14.42578125" style="233" customWidth="1"/>
    <col min="9992" max="9994" width="11.85546875" style="233" customWidth="1"/>
    <col min="9995" max="9995" width="15" style="233" customWidth="1"/>
    <col min="9996" max="9996" width="4.28515625" style="233" customWidth="1"/>
    <col min="9997" max="9997" width="14.5703125" style="233" customWidth="1"/>
    <col min="9998" max="9999" width="10.85546875" style="233" bestFit="1" customWidth="1"/>
    <col min="10000" max="10000" width="9" style="233" bestFit="1" customWidth="1"/>
    <col min="10001" max="10001" width="14.5703125" style="233" bestFit="1" customWidth="1"/>
    <col min="10002" max="10002" width="10.42578125" style="233" bestFit="1" customWidth="1"/>
    <col min="10003" max="10003" width="11.5703125" style="233" customWidth="1"/>
    <col min="10004" max="10004" width="9.85546875" style="233" bestFit="1" customWidth="1"/>
    <col min="10005" max="10005" width="12" style="233" bestFit="1" customWidth="1"/>
    <col min="10006" max="10006" width="11" style="233" bestFit="1" customWidth="1"/>
    <col min="10007" max="10007" width="12.42578125" style="233" bestFit="1" customWidth="1"/>
    <col min="10008" max="10008" width="12.140625" style="233" bestFit="1" customWidth="1"/>
    <col min="10009" max="10009" width="12.7109375" style="233" bestFit="1" customWidth="1"/>
    <col min="10010" max="10010" width="13.42578125" style="233" bestFit="1" customWidth="1"/>
    <col min="10011" max="10013" width="14.42578125" style="233" bestFit="1" customWidth="1"/>
    <col min="10014" max="10015" width="12.140625" style="233" bestFit="1" customWidth="1"/>
    <col min="10016" max="10016" width="7.28515625" style="233" bestFit="1" customWidth="1"/>
    <col min="10017" max="10018" width="11.85546875" style="233" bestFit="1" customWidth="1"/>
    <col min="10019" max="10019" width="10.7109375" style="233" customWidth="1"/>
    <col min="10020" max="10021" width="0" style="233" hidden="1" customWidth="1"/>
    <col min="10022" max="10022" width="14.28515625" style="233" bestFit="1" customWidth="1"/>
    <col min="10023" max="10023" width="18.42578125" style="233" customWidth="1"/>
    <col min="10024" max="10024" width="13.28515625" style="233" bestFit="1" customWidth="1"/>
    <col min="10025" max="10028" width="0" style="233" hidden="1" customWidth="1"/>
    <col min="10029" max="10029" width="9.140625" style="233"/>
    <col min="10030" max="10032" width="0" style="233" hidden="1" customWidth="1"/>
    <col min="10033" max="10034" width="11.7109375" style="233" bestFit="1" customWidth="1"/>
    <col min="10035" max="10240" width="9.140625" style="233"/>
    <col min="10241" max="10241" width="51.5703125" style="233" customWidth="1"/>
    <col min="10242" max="10242" width="12.42578125" style="233" customWidth="1"/>
    <col min="10243" max="10243" width="7.5703125" style="233" bestFit="1" customWidth="1"/>
    <col min="10244" max="10244" width="4.7109375" style="233" customWidth="1"/>
    <col min="10245" max="10245" width="12.5703125" style="233" bestFit="1" customWidth="1"/>
    <col min="10246" max="10246" width="13.7109375" style="233" bestFit="1" customWidth="1"/>
    <col min="10247" max="10247" width="14.42578125" style="233" customWidth="1"/>
    <col min="10248" max="10250" width="11.85546875" style="233" customWidth="1"/>
    <col min="10251" max="10251" width="15" style="233" customWidth="1"/>
    <col min="10252" max="10252" width="4.28515625" style="233" customWidth="1"/>
    <col min="10253" max="10253" width="14.5703125" style="233" customWidth="1"/>
    <col min="10254" max="10255" width="10.85546875" style="233" bestFit="1" customWidth="1"/>
    <col min="10256" max="10256" width="9" style="233" bestFit="1" customWidth="1"/>
    <col min="10257" max="10257" width="14.5703125" style="233" bestFit="1" customWidth="1"/>
    <col min="10258" max="10258" width="10.42578125" style="233" bestFit="1" customWidth="1"/>
    <col min="10259" max="10259" width="11.5703125" style="233" customWidth="1"/>
    <col min="10260" max="10260" width="9.85546875" style="233" bestFit="1" customWidth="1"/>
    <col min="10261" max="10261" width="12" style="233" bestFit="1" customWidth="1"/>
    <col min="10262" max="10262" width="11" style="233" bestFit="1" customWidth="1"/>
    <col min="10263" max="10263" width="12.42578125" style="233" bestFit="1" customWidth="1"/>
    <col min="10264" max="10264" width="12.140625" style="233" bestFit="1" customWidth="1"/>
    <col min="10265" max="10265" width="12.7109375" style="233" bestFit="1" customWidth="1"/>
    <col min="10266" max="10266" width="13.42578125" style="233" bestFit="1" customWidth="1"/>
    <col min="10267" max="10269" width="14.42578125" style="233" bestFit="1" customWidth="1"/>
    <col min="10270" max="10271" width="12.140625" style="233" bestFit="1" customWidth="1"/>
    <col min="10272" max="10272" width="7.28515625" style="233" bestFit="1" customWidth="1"/>
    <col min="10273" max="10274" width="11.85546875" style="233" bestFit="1" customWidth="1"/>
    <col min="10275" max="10275" width="10.7109375" style="233" customWidth="1"/>
    <col min="10276" max="10277" width="0" style="233" hidden="1" customWidth="1"/>
    <col min="10278" max="10278" width="14.28515625" style="233" bestFit="1" customWidth="1"/>
    <col min="10279" max="10279" width="18.42578125" style="233" customWidth="1"/>
    <col min="10280" max="10280" width="13.28515625" style="233" bestFit="1" customWidth="1"/>
    <col min="10281" max="10284" width="0" style="233" hidden="1" customWidth="1"/>
    <col min="10285" max="10285" width="9.140625" style="233"/>
    <col min="10286" max="10288" width="0" style="233" hidden="1" customWidth="1"/>
    <col min="10289" max="10290" width="11.7109375" style="233" bestFit="1" customWidth="1"/>
    <col min="10291" max="10496" width="9.140625" style="233"/>
    <col min="10497" max="10497" width="51.5703125" style="233" customWidth="1"/>
    <col min="10498" max="10498" width="12.42578125" style="233" customWidth="1"/>
    <col min="10499" max="10499" width="7.5703125" style="233" bestFit="1" customWidth="1"/>
    <col min="10500" max="10500" width="4.7109375" style="233" customWidth="1"/>
    <col min="10501" max="10501" width="12.5703125" style="233" bestFit="1" customWidth="1"/>
    <col min="10502" max="10502" width="13.7109375" style="233" bestFit="1" customWidth="1"/>
    <col min="10503" max="10503" width="14.42578125" style="233" customWidth="1"/>
    <col min="10504" max="10506" width="11.85546875" style="233" customWidth="1"/>
    <col min="10507" max="10507" width="15" style="233" customWidth="1"/>
    <col min="10508" max="10508" width="4.28515625" style="233" customWidth="1"/>
    <col min="10509" max="10509" width="14.5703125" style="233" customWidth="1"/>
    <col min="10510" max="10511" width="10.85546875" style="233" bestFit="1" customWidth="1"/>
    <col min="10512" max="10512" width="9" style="233" bestFit="1" customWidth="1"/>
    <col min="10513" max="10513" width="14.5703125" style="233" bestFit="1" customWidth="1"/>
    <col min="10514" max="10514" width="10.42578125" style="233" bestFit="1" customWidth="1"/>
    <col min="10515" max="10515" width="11.5703125" style="233" customWidth="1"/>
    <col min="10516" max="10516" width="9.85546875" style="233" bestFit="1" customWidth="1"/>
    <col min="10517" max="10517" width="12" style="233" bestFit="1" customWidth="1"/>
    <col min="10518" max="10518" width="11" style="233" bestFit="1" customWidth="1"/>
    <col min="10519" max="10519" width="12.42578125" style="233" bestFit="1" customWidth="1"/>
    <col min="10520" max="10520" width="12.140625" style="233" bestFit="1" customWidth="1"/>
    <col min="10521" max="10521" width="12.7109375" style="233" bestFit="1" customWidth="1"/>
    <col min="10522" max="10522" width="13.42578125" style="233" bestFit="1" customWidth="1"/>
    <col min="10523" max="10525" width="14.42578125" style="233" bestFit="1" customWidth="1"/>
    <col min="10526" max="10527" width="12.140625" style="233" bestFit="1" customWidth="1"/>
    <col min="10528" max="10528" width="7.28515625" style="233" bestFit="1" customWidth="1"/>
    <col min="10529" max="10530" width="11.85546875" style="233" bestFit="1" customWidth="1"/>
    <col min="10531" max="10531" width="10.7109375" style="233" customWidth="1"/>
    <col min="10532" max="10533" width="0" style="233" hidden="1" customWidth="1"/>
    <col min="10534" max="10534" width="14.28515625" style="233" bestFit="1" customWidth="1"/>
    <col min="10535" max="10535" width="18.42578125" style="233" customWidth="1"/>
    <col min="10536" max="10536" width="13.28515625" style="233" bestFit="1" customWidth="1"/>
    <col min="10537" max="10540" width="0" style="233" hidden="1" customWidth="1"/>
    <col min="10541" max="10541" width="9.140625" style="233"/>
    <col min="10542" max="10544" width="0" style="233" hidden="1" customWidth="1"/>
    <col min="10545" max="10546" width="11.7109375" style="233" bestFit="1" customWidth="1"/>
    <col min="10547" max="10752" width="9.140625" style="233"/>
    <col min="10753" max="10753" width="51.5703125" style="233" customWidth="1"/>
    <col min="10754" max="10754" width="12.42578125" style="233" customWidth="1"/>
    <col min="10755" max="10755" width="7.5703125" style="233" bestFit="1" customWidth="1"/>
    <col min="10756" max="10756" width="4.7109375" style="233" customWidth="1"/>
    <col min="10757" max="10757" width="12.5703125" style="233" bestFit="1" customWidth="1"/>
    <col min="10758" max="10758" width="13.7109375" style="233" bestFit="1" customWidth="1"/>
    <col min="10759" max="10759" width="14.42578125" style="233" customWidth="1"/>
    <col min="10760" max="10762" width="11.85546875" style="233" customWidth="1"/>
    <col min="10763" max="10763" width="15" style="233" customWidth="1"/>
    <col min="10764" max="10764" width="4.28515625" style="233" customWidth="1"/>
    <col min="10765" max="10765" width="14.5703125" style="233" customWidth="1"/>
    <col min="10766" max="10767" width="10.85546875" style="233" bestFit="1" customWidth="1"/>
    <col min="10768" max="10768" width="9" style="233" bestFit="1" customWidth="1"/>
    <col min="10769" max="10769" width="14.5703125" style="233" bestFit="1" customWidth="1"/>
    <col min="10770" max="10770" width="10.42578125" style="233" bestFit="1" customWidth="1"/>
    <col min="10771" max="10771" width="11.5703125" style="233" customWidth="1"/>
    <col min="10772" max="10772" width="9.85546875" style="233" bestFit="1" customWidth="1"/>
    <col min="10773" max="10773" width="12" style="233" bestFit="1" customWidth="1"/>
    <col min="10774" max="10774" width="11" style="233" bestFit="1" customWidth="1"/>
    <col min="10775" max="10775" width="12.42578125" style="233" bestFit="1" customWidth="1"/>
    <col min="10776" max="10776" width="12.140625" style="233" bestFit="1" customWidth="1"/>
    <col min="10777" max="10777" width="12.7109375" style="233" bestFit="1" customWidth="1"/>
    <col min="10778" max="10778" width="13.42578125" style="233" bestFit="1" customWidth="1"/>
    <col min="10779" max="10781" width="14.42578125" style="233" bestFit="1" customWidth="1"/>
    <col min="10782" max="10783" width="12.140625" style="233" bestFit="1" customWidth="1"/>
    <col min="10784" max="10784" width="7.28515625" style="233" bestFit="1" customWidth="1"/>
    <col min="10785" max="10786" width="11.85546875" style="233" bestFit="1" customWidth="1"/>
    <col min="10787" max="10787" width="10.7109375" style="233" customWidth="1"/>
    <col min="10788" max="10789" width="0" style="233" hidden="1" customWidth="1"/>
    <col min="10790" max="10790" width="14.28515625" style="233" bestFit="1" customWidth="1"/>
    <col min="10791" max="10791" width="18.42578125" style="233" customWidth="1"/>
    <col min="10792" max="10792" width="13.28515625" style="233" bestFit="1" customWidth="1"/>
    <col min="10793" max="10796" width="0" style="233" hidden="1" customWidth="1"/>
    <col min="10797" max="10797" width="9.140625" style="233"/>
    <col min="10798" max="10800" width="0" style="233" hidden="1" customWidth="1"/>
    <col min="10801" max="10802" width="11.7109375" style="233" bestFit="1" customWidth="1"/>
    <col min="10803" max="11008" width="9.140625" style="233"/>
    <col min="11009" max="11009" width="51.5703125" style="233" customWidth="1"/>
    <col min="11010" max="11010" width="12.42578125" style="233" customWidth="1"/>
    <col min="11011" max="11011" width="7.5703125" style="233" bestFit="1" customWidth="1"/>
    <col min="11012" max="11012" width="4.7109375" style="233" customWidth="1"/>
    <col min="11013" max="11013" width="12.5703125" style="233" bestFit="1" customWidth="1"/>
    <col min="11014" max="11014" width="13.7109375" style="233" bestFit="1" customWidth="1"/>
    <col min="11015" max="11015" width="14.42578125" style="233" customWidth="1"/>
    <col min="11016" max="11018" width="11.85546875" style="233" customWidth="1"/>
    <col min="11019" max="11019" width="15" style="233" customWidth="1"/>
    <col min="11020" max="11020" width="4.28515625" style="233" customWidth="1"/>
    <col min="11021" max="11021" width="14.5703125" style="233" customWidth="1"/>
    <col min="11022" max="11023" width="10.85546875" style="233" bestFit="1" customWidth="1"/>
    <col min="11024" max="11024" width="9" style="233" bestFit="1" customWidth="1"/>
    <col min="11025" max="11025" width="14.5703125" style="233" bestFit="1" customWidth="1"/>
    <col min="11026" max="11026" width="10.42578125" style="233" bestFit="1" customWidth="1"/>
    <col min="11027" max="11027" width="11.5703125" style="233" customWidth="1"/>
    <col min="11028" max="11028" width="9.85546875" style="233" bestFit="1" customWidth="1"/>
    <col min="11029" max="11029" width="12" style="233" bestFit="1" customWidth="1"/>
    <col min="11030" max="11030" width="11" style="233" bestFit="1" customWidth="1"/>
    <col min="11031" max="11031" width="12.42578125" style="233" bestFit="1" customWidth="1"/>
    <col min="11032" max="11032" width="12.140625" style="233" bestFit="1" customWidth="1"/>
    <col min="11033" max="11033" width="12.7109375" style="233" bestFit="1" customWidth="1"/>
    <col min="11034" max="11034" width="13.42578125" style="233" bestFit="1" customWidth="1"/>
    <col min="11035" max="11037" width="14.42578125" style="233" bestFit="1" customWidth="1"/>
    <col min="11038" max="11039" width="12.140625" style="233" bestFit="1" customWidth="1"/>
    <col min="11040" max="11040" width="7.28515625" style="233" bestFit="1" customWidth="1"/>
    <col min="11041" max="11042" width="11.85546875" style="233" bestFit="1" customWidth="1"/>
    <col min="11043" max="11043" width="10.7109375" style="233" customWidth="1"/>
    <col min="11044" max="11045" width="0" style="233" hidden="1" customWidth="1"/>
    <col min="11046" max="11046" width="14.28515625" style="233" bestFit="1" customWidth="1"/>
    <col min="11047" max="11047" width="18.42578125" style="233" customWidth="1"/>
    <col min="11048" max="11048" width="13.28515625" style="233" bestFit="1" customWidth="1"/>
    <col min="11049" max="11052" width="0" style="233" hidden="1" customWidth="1"/>
    <col min="11053" max="11053" width="9.140625" style="233"/>
    <col min="11054" max="11056" width="0" style="233" hidden="1" customWidth="1"/>
    <col min="11057" max="11058" width="11.7109375" style="233" bestFit="1" customWidth="1"/>
    <col min="11059" max="11264" width="9.140625" style="233"/>
    <col min="11265" max="11265" width="51.5703125" style="233" customWidth="1"/>
    <col min="11266" max="11266" width="12.42578125" style="233" customWidth="1"/>
    <col min="11267" max="11267" width="7.5703125" style="233" bestFit="1" customWidth="1"/>
    <col min="11268" max="11268" width="4.7109375" style="233" customWidth="1"/>
    <col min="11269" max="11269" width="12.5703125" style="233" bestFit="1" customWidth="1"/>
    <col min="11270" max="11270" width="13.7109375" style="233" bestFit="1" customWidth="1"/>
    <col min="11271" max="11271" width="14.42578125" style="233" customWidth="1"/>
    <col min="11272" max="11274" width="11.85546875" style="233" customWidth="1"/>
    <col min="11275" max="11275" width="15" style="233" customWidth="1"/>
    <col min="11276" max="11276" width="4.28515625" style="233" customWidth="1"/>
    <col min="11277" max="11277" width="14.5703125" style="233" customWidth="1"/>
    <col min="11278" max="11279" width="10.85546875" style="233" bestFit="1" customWidth="1"/>
    <col min="11280" max="11280" width="9" style="233" bestFit="1" customWidth="1"/>
    <col min="11281" max="11281" width="14.5703125" style="233" bestFit="1" customWidth="1"/>
    <col min="11282" max="11282" width="10.42578125" style="233" bestFit="1" customWidth="1"/>
    <col min="11283" max="11283" width="11.5703125" style="233" customWidth="1"/>
    <col min="11284" max="11284" width="9.85546875" style="233" bestFit="1" customWidth="1"/>
    <col min="11285" max="11285" width="12" style="233" bestFit="1" customWidth="1"/>
    <col min="11286" max="11286" width="11" style="233" bestFit="1" customWidth="1"/>
    <col min="11287" max="11287" width="12.42578125" style="233" bestFit="1" customWidth="1"/>
    <col min="11288" max="11288" width="12.140625" style="233" bestFit="1" customWidth="1"/>
    <col min="11289" max="11289" width="12.7109375" style="233" bestFit="1" customWidth="1"/>
    <col min="11290" max="11290" width="13.42578125" style="233" bestFit="1" customWidth="1"/>
    <col min="11291" max="11293" width="14.42578125" style="233" bestFit="1" customWidth="1"/>
    <col min="11294" max="11295" width="12.140625" style="233" bestFit="1" customWidth="1"/>
    <col min="11296" max="11296" width="7.28515625" style="233" bestFit="1" customWidth="1"/>
    <col min="11297" max="11298" width="11.85546875" style="233" bestFit="1" customWidth="1"/>
    <col min="11299" max="11299" width="10.7109375" style="233" customWidth="1"/>
    <col min="11300" max="11301" width="0" style="233" hidden="1" customWidth="1"/>
    <col min="11302" max="11302" width="14.28515625" style="233" bestFit="1" customWidth="1"/>
    <col min="11303" max="11303" width="18.42578125" style="233" customWidth="1"/>
    <col min="11304" max="11304" width="13.28515625" style="233" bestFit="1" customWidth="1"/>
    <col min="11305" max="11308" width="0" style="233" hidden="1" customWidth="1"/>
    <col min="11309" max="11309" width="9.140625" style="233"/>
    <col min="11310" max="11312" width="0" style="233" hidden="1" customWidth="1"/>
    <col min="11313" max="11314" width="11.7109375" style="233" bestFit="1" customWidth="1"/>
    <col min="11315" max="11520" width="9.140625" style="233"/>
    <col min="11521" max="11521" width="51.5703125" style="233" customWidth="1"/>
    <col min="11522" max="11522" width="12.42578125" style="233" customWidth="1"/>
    <col min="11523" max="11523" width="7.5703125" style="233" bestFit="1" customWidth="1"/>
    <col min="11524" max="11524" width="4.7109375" style="233" customWidth="1"/>
    <col min="11525" max="11525" width="12.5703125" style="233" bestFit="1" customWidth="1"/>
    <col min="11526" max="11526" width="13.7109375" style="233" bestFit="1" customWidth="1"/>
    <col min="11527" max="11527" width="14.42578125" style="233" customWidth="1"/>
    <col min="11528" max="11530" width="11.85546875" style="233" customWidth="1"/>
    <col min="11531" max="11531" width="15" style="233" customWidth="1"/>
    <col min="11532" max="11532" width="4.28515625" style="233" customWidth="1"/>
    <col min="11533" max="11533" width="14.5703125" style="233" customWidth="1"/>
    <col min="11534" max="11535" width="10.85546875" style="233" bestFit="1" customWidth="1"/>
    <col min="11536" max="11536" width="9" style="233" bestFit="1" customWidth="1"/>
    <col min="11537" max="11537" width="14.5703125" style="233" bestFit="1" customWidth="1"/>
    <col min="11538" max="11538" width="10.42578125" style="233" bestFit="1" customWidth="1"/>
    <col min="11539" max="11539" width="11.5703125" style="233" customWidth="1"/>
    <col min="11540" max="11540" width="9.85546875" style="233" bestFit="1" customWidth="1"/>
    <col min="11541" max="11541" width="12" style="233" bestFit="1" customWidth="1"/>
    <col min="11542" max="11542" width="11" style="233" bestFit="1" customWidth="1"/>
    <col min="11543" max="11543" width="12.42578125" style="233" bestFit="1" customWidth="1"/>
    <col min="11544" max="11544" width="12.140625" style="233" bestFit="1" customWidth="1"/>
    <col min="11545" max="11545" width="12.7109375" style="233" bestFit="1" customWidth="1"/>
    <col min="11546" max="11546" width="13.42578125" style="233" bestFit="1" customWidth="1"/>
    <col min="11547" max="11549" width="14.42578125" style="233" bestFit="1" customWidth="1"/>
    <col min="11550" max="11551" width="12.140625" style="233" bestFit="1" customWidth="1"/>
    <col min="11552" max="11552" width="7.28515625" style="233" bestFit="1" customWidth="1"/>
    <col min="11553" max="11554" width="11.85546875" style="233" bestFit="1" customWidth="1"/>
    <col min="11555" max="11555" width="10.7109375" style="233" customWidth="1"/>
    <col min="11556" max="11557" width="0" style="233" hidden="1" customWidth="1"/>
    <col min="11558" max="11558" width="14.28515625" style="233" bestFit="1" customWidth="1"/>
    <col min="11559" max="11559" width="18.42578125" style="233" customWidth="1"/>
    <col min="11560" max="11560" width="13.28515625" style="233" bestFit="1" customWidth="1"/>
    <col min="11561" max="11564" width="0" style="233" hidden="1" customWidth="1"/>
    <col min="11565" max="11565" width="9.140625" style="233"/>
    <col min="11566" max="11568" width="0" style="233" hidden="1" customWidth="1"/>
    <col min="11569" max="11570" width="11.7109375" style="233" bestFit="1" customWidth="1"/>
    <col min="11571" max="11776" width="9.140625" style="233"/>
    <col min="11777" max="11777" width="51.5703125" style="233" customWidth="1"/>
    <col min="11778" max="11778" width="12.42578125" style="233" customWidth="1"/>
    <col min="11779" max="11779" width="7.5703125" style="233" bestFit="1" customWidth="1"/>
    <col min="11780" max="11780" width="4.7109375" style="233" customWidth="1"/>
    <col min="11781" max="11781" width="12.5703125" style="233" bestFit="1" customWidth="1"/>
    <col min="11782" max="11782" width="13.7109375" style="233" bestFit="1" customWidth="1"/>
    <col min="11783" max="11783" width="14.42578125" style="233" customWidth="1"/>
    <col min="11784" max="11786" width="11.85546875" style="233" customWidth="1"/>
    <col min="11787" max="11787" width="15" style="233" customWidth="1"/>
    <col min="11788" max="11788" width="4.28515625" style="233" customWidth="1"/>
    <col min="11789" max="11789" width="14.5703125" style="233" customWidth="1"/>
    <col min="11790" max="11791" width="10.85546875" style="233" bestFit="1" customWidth="1"/>
    <col min="11792" max="11792" width="9" style="233" bestFit="1" customWidth="1"/>
    <col min="11793" max="11793" width="14.5703125" style="233" bestFit="1" customWidth="1"/>
    <col min="11794" max="11794" width="10.42578125" style="233" bestFit="1" customWidth="1"/>
    <col min="11795" max="11795" width="11.5703125" style="233" customWidth="1"/>
    <col min="11796" max="11796" width="9.85546875" style="233" bestFit="1" customWidth="1"/>
    <col min="11797" max="11797" width="12" style="233" bestFit="1" customWidth="1"/>
    <col min="11798" max="11798" width="11" style="233" bestFit="1" customWidth="1"/>
    <col min="11799" max="11799" width="12.42578125" style="233" bestFit="1" customWidth="1"/>
    <col min="11800" max="11800" width="12.140625" style="233" bestFit="1" customWidth="1"/>
    <col min="11801" max="11801" width="12.7109375" style="233" bestFit="1" customWidth="1"/>
    <col min="11802" max="11802" width="13.42578125" style="233" bestFit="1" customWidth="1"/>
    <col min="11803" max="11805" width="14.42578125" style="233" bestFit="1" customWidth="1"/>
    <col min="11806" max="11807" width="12.140625" style="233" bestFit="1" customWidth="1"/>
    <col min="11808" max="11808" width="7.28515625" style="233" bestFit="1" customWidth="1"/>
    <col min="11809" max="11810" width="11.85546875" style="233" bestFit="1" customWidth="1"/>
    <col min="11811" max="11811" width="10.7109375" style="233" customWidth="1"/>
    <col min="11812" max="11813" width="0" style="233" hidden="1" customWidth="1"/>
    <col min="11814" max="11814" width="14.28515625" style="233" bestFit="1" customWidth="1"/>
    <col min="11815" max="11815" width="18.42578125" style="233" customWidth="1"/>
    <col min="11816" max="11816" width="13.28515625" style="233" bestFit="1" customWidth="1"/>
    <col min="11817" max="11820" width="0" style="233" hidden="1" customWidth="1"/>
    <col min="11821" max="11821" width="9.140625" style="233"/>
    <col min="11822" max="11824" width="0" style="233" hidden="1" customWidth="1"/>
    <col min="11825" max="11826" width="11.7109375" style="233" bestFit="1" customWidth="1"/>
    <col min="11827" max="12032" width="9.140625" style="233"/>
    <col min="12033" max="12033" width="51.5703125" style="233" customWidth="1"/>
    <col min="12034" max="12034" width="12.42578125" style="233" customWidth="1"/>
    <col min="12035" max="12035" width="7.5703125" style="233" bestFit="1" customWidth="1"/>
    <col min="12036" max="12036" width="4.7109375" style="233" customWidth="1"/>
    <col min="12037" max="12037" width="12.5703125" style="233" bestFit="1" customWidth="1"/>
    <col min="12038" max="12038" width="13.7109375" style="233" bestFit="1" customWidth="1"/>
    <col min="12039" max="12039" width="14.42578125" style="233" customWidth="1"/>
    <col min="12040" max="12042" width="11.85546875" style="233" customWidth="1"/>
    <col min="12043" max="12043" width="15" style="233" customWidth="1"/>
    <col min="12044" max="12044" width="4.28515625" style="233" customWidth="1"/>
    <col min="12045" max="12045" width="14.5703125" style="233" customWidth="1"/>
    <col min="12046" max="12047" width="10.85546875" style="233" bestFit="1" customWidth="1"/>
    <col min="12048" max="12048" width="9" style="233" bestFit="1" customWidth="1"/>
    <col min="12049" max="12049" width="14.5703125" style="233" bestFit="1" customWidth="1"/>
    <col min="12050" max="12050" width="10.42578125" style="233" bestFit="1" customWidth="1"/>
    <col min="12051" max="12051" width="11.5703125" style="233" customWidth="1"/>
    <col min="12052" max="12052" width="9.85546875" style="233" bestFit="1" customWidth="1"/>
    <col min="12053" max="12053" width="12" style="233" bestFit="1" customWidth="1"/>
    <col min="12054" max="12054" width="11" style="233" bestFit="1" customWidth="1"/>
    <col min="12055" max="12055" width="12.42578125" style="233" bestFit="1" customWidth="1"/>
    <col min="12056" max="12056" width="12.140625" style="233" bestFit="1" customWidth="1"/>
    <col min="12057" max="12057" width="12.7109375" style="233" bestFit="1" customWidth="1"/>
    <col min="12058" max="12058" width="13.42578125" style="233" bestFit="1" customWidth="1"/>
    <col min="12059" max="12061" width="14.42578125" style="233" bestFit="1" customWidth="1"/>
    <col min="12062" max="12063" width="12.140625" style="233" bestFit="1" customWidth="1"/>
    <col min="12064" max="12064" width="7.28515625" style="233" bestFit="1" customWidth="1"/>
    <col min="12065" max="12066" width="11.85546875" style="233" bestFit="1" customWidth="1"/>
    <col min="12067" max="12067" width="10.7109375" style="233" customWidth="1"/>
    <col min="12068" max="12069" width="0" style="233" hidden="1" customWidth="1"/>
    <col min="12070" max="12070" width="14.28515625" style="233" bestFit="1" customWidth="1"/>
    <col min="12071" max="12071" width="18.42578125" style="233" customWidth="1"/>
    <col min="12072" max="12072" width="13.28515625" style="233" bestFit="1" customWidth="1"/>
    <col min="12073" max="12076" width="0" style="233" hidden="1" customWidth="1"/>
    <col min="12077" max="12077" width="9.140625" style="233"/>
    <col min="12078" max="12080" width="0" style="233" hidden="1" customWidth="1"/>
    <col min="12081" max="12082" width="11.7109375" style="233" bestFit="1" customWidth="1"/>
    <col min="12083" max="12288" width="9.140625" style="233"/>
    <col min="12289" max="12289" width="51.5703125" style="233" customWidth="1"/>
    <col min="12290" max="12290" width="12.42578125" style="233" customWidth="1"/>
    <col min="12291" max="12291" width="7.5703125" style="233" bestFit="1" customWidth="1"/>
    <col min="12292" max="12292" width="4.7109375" style="233" customWidth="1"/>
    <col min="12293" max="12293" width="12.5703125" style="233" bestFit="1" customWidth="1"/>
    <col min="12294" max="12294" width="13.7109375" style="233" bestFit="1" customWidth="1"/>
    <col min="12295" max="12295" width="14.42578125" style="233" customWidth="1"/>
    <col min="12296" max="12298" width="11.85546875" style="233" customWidth="1"/>
    <col min="12299" max="12299" width="15" style="233" customWidth="1"/>
    <col min="12300" max="12300" width="4.28515625" style="233" customWidth="1"/>
    <col min="12301" max="12301" width="14.5703125" style="233" customWidth="1"/>
    <col min="12302" max="12303" width="10.85546875" style="233" bestFit="1" customWidth="1"/>
    <col min="12304" max="12304" width="9" style="233" bestFit="1" customWidth="1"/>
    <col min="12305" max="12305" width="14.5703125" style="233" bestFit="1" customWidth="1"/>
    <col min="12306" max="12306" width="10.42578125" style="233" bestFit="1" customWidth="1"/>
    <col min="12307" max="12307" width="11.5703125" style="233" customWidth="1"/>
    <col min="12308" max="12308" width="9.85546875" style="233" bestFit="1" customWidth="1"/>
    <col min="12309" max="12309" width="12" style="233" bestFit="1" customWidth="1"/>
    <col min="12310" max="12310" width="11" style="233" bestFit="1" customWidth="1"/>
    <col min="12311" max="12311" width="12.42578125" style="233" bestFit="1" customWidth="1"/>
    <col min="12312" max="12312" width="12.140625" style="233" bestFit="1" customWidth="1"/>
    <col min="12313" max="12313" width="12.7109375" style="233" bestFit="1" customWidth="1"/>
    <col min="12314" max="12314" width="13.42578125" style="233" bestFit="1" customWidth="1"/>
    <col min="12315" max="12317" width="14.42578125" style="233" bestFit="1" customWidth="1"/>
    <col min="12318" max="12319" width="12.140625" style="233" bestFit="1" customWidth="1"/>
    <col min="12320" max="12320" width="7.28515625" style="233" bestFit="1" customWidth="1"/>
    <col min="12321" max="12322" width="11.85546875" style="233" bestFit="1" customWidth="1"/>
    <col min="12323" max="12323" width="10.7109375" style="233" customWidth="1"/>
    <col min="12324" max="12325" width="0" style="233" hidden="1" customWidth="1"/>
    <col min="12326" max="12326" width="14.28515625" style="233" bestFit="1" customWidth="1"/>
    <col min="12327" max="12327" width="18.42578125" style="233" customWidth="1"/>
    <col min="12328" max="12328" width="13.28515625" style="233" bestFit="1" customWidth="1"/>
    <col min="12329" max="12332" width="0" style="233" hidden="1" customWidth="1"/>
    <col min="12333" max="12333" width="9.140625" style="233"/>
    <col min="12334" max="12336" width="0" style="233" hidden="1" customWidth="1"/>
    <col min="12337" max="12338" width="11.7109375" style="233" bestFit="1" customWidth="1"/>
    <col min="12339" max="12544" width="9.140625" style="233"/>
    <col min="12545" max="12545" width="51.5703125" style="233" customWidth="1"/>
    <col min="12546" max="12546" width="12.42578125" style="233" customWidth="1"/>
    <col min="12547" max="12547" width="7.5703125" style="233" bestFit="1" customWidth="1"/>
    <col min="12548" max="12548" width="4.7109375" style="233" customWidth="1"/>
    <col min="12549" max="12549" width="12.5703125" style="233" bestFit="1" customWidth="1"/>
    <col min="12550" max="12550" width="13.7109375" style="233" bestFit="1" customWidth="1"/>
    <col min="12551" max="12551" width="14.42578125" style="233" customWidth="1"/>
    <col min="12552" max="12554" width="11.85546875" style="233" customWidth="1"/>
    <col min="12555" max="12555" width="15" style="233" customWidth="1"/>
    <col min="12556" max="12556" width="4.28515625" style="233" customWidth="1"/>
    <col min="12557" max="12557" width="14.5703125" style="233" customWidth="1"/>
    <col min="12558" max="12559" width="10.85546875" style="233" bestFit="1" customWidth="1"/>
    <col min="12560" max="12560" width="9" style="233" bestFit="1" customWidth="1"/>
    <col min="12561" max="12561" width="14.5703125" style="233" bestFit="1" customWidth="1"/>
    <col min="12562" max="12562" width="10.42578125" style="233" bestFit="1" customWidth="1"/>
    <col min="12563" max="12563" width="11.5703125" style="233" customWidth="1"/>
    <col min="12564" max="12564" width="9.85546875" style="233" bestFit="1" customWidth="1"/>
    <col min="12565" max="12565" width="12" style="233" bestFit="1" customWidth="1"/>
    <col min="12566" max="12566" width="11" style="233" bestFit="1" customWidth="1"/>
    <col min="12567" max="12567" width="12.42578125" style="233" bestFit="1" customWidth="1"/>
    <col min="12568" max="12568" width="12.140625" style="233" bestFit="1" customWidth="1"/>
    <col min="12569" max="12569" width="12.7109375" style="233" bestFit="1" customWidth="1"/>
    <col min="12570" max="12570" width="13.42578125" style="233" bestFit="1" customWidth="1"/>
    <col min="12571" max="12573" width="14.42578125" style="233" bestFit="1" customWidth="1"/>
    <col min="12574" max="12575" width="12.140625" style="233" bestFit="1" customWidth="1"/>
    <col min="12576" max="12576" width="7.28515625" style="233" bestFit="1" customWidth="1"/>
    <col min="12577" max="12578" width="11.85546875" style="233" bestFit="1" customWidth="1"/>
    <col min="12579" max="12579" width="10.7109375" style="233" customWidth="1"/>
    <col min="12580" max="12581" width="0" style="233" hidden="1" customWidth="1"/>
    <col min="12582" max="12582" width="14.28515625" style="233" bestFit="1" customWidth="1"/>
    <col min="12583" max="12583" width="18.42578125" style="233" customWidth="1"/>
    <col min="12584" max="12584" width="13.28515625" style="233" bestFit="1" customWidth="1"/>
    <col min="12585" max="12588" width="0" style="233" hidden="1" customWidth="1"/>
    <col min="12589" max="12589" width="9.140625" style="233"/>
    <col min="12590" max="12592" width="0" style="233" hidden="1" customWidth="1"/>
    <col min="12593" max="12594" width="11.7109375" style="233" bestFit="1" customWidth="1"/>
    <col min="12595" max="12800" width="9.140625" style="233"/>
    <col min="12801" max="12801" width="51.5703125" style="233" customWidth="1"/>
    <col min="12802" max="12802" width="12.42578125" style="233" customWidth="1"/>
    <col min="12803" max="12803" width="7.5703125" style="233" bestFit="1" customWidth="1"/>
    <col min="12804" max="12804" width="4.7109375" style="233" customWidth="1"/>
    <col min="12805" max="12805" width="12.5703125" style="233" bestFit="1" customWidth="1"/>
    <col min="12806" max="12806" width="13.7109375" style="233" bestFit="1" customWidth="1"/>
    <col min="12807" max="12807" width="14.42578125" style="233" customWidth="1"/>
    <col min="12808" max="12810" width="11.85546875" style="233" customWidth="1"/>
    <col min="12811" max="12811" width="15" style="233" customWidth="1"/>
    <col min="12812" max="12812" width="4.28515625" style="233" customWidth="1"/>
    <col min="12813" max="12813" width="14.5703125" style="233" customWidth="1"/>
    <col min="12814" max="12815" width="10.85546875" style="233" bestFit="1" customWidth="1"/>
    <col min="12816" max="12816" width="9" style="233" bestFit="1" customWidth="1"/>
    <col min="12817" max="12817" width="14.5703125" style="233" bestFit="1" customWidth="1"/>
    <col min="12818" max="12818" width="10.42578125" style="233" bestFit="1" customWidth="1"/>
    <col min="12819" max="12819" width="11.5703125" style="233" customWidth="1"/>
    <col min="12820" max="12820" width="9.85546875" style="233" bestFit="1" customWidth="1"/>
    <col min="12821" max="12821" width="12" style="233" bestFit="1" customWidth="1"/>
    <col min="12822" max="12822" width="11" style="233" bestFit="1" customWidth="1"/>
    <col min="12823" max="12823" width="12.42578125" style="233" bestFit="1" customWidth="1"/>
    <col min="12824" max="12824" width="12.140625" style="233" bestFit="1" customWidth="1"/>
    <col min="12825" max="12825" width="12.7109375" style="233" bestFit="1" customWidth="1"/>
    <col min="12826" max="12826" width="13.42578125" style="233" bestFit="1" customWidth="1"/>
    <col min="12827" max="12829" width="14.42578125" style="233" bestFit="1" customWidth="1"/>
    <col min="12830" max="12831" width="12.140625" style="233" bestFit="1" customWidth="1"/>
    <col min="12832" max="12832" width="7.28515625" style="233" bestFit="1" customWidth="1"/>
    <col min="12833" max="12834" width="11.85546875" style="233" bestFit="1" customWidth="1"/>
    <col min="12835" max="12835" width="10.7109375" style="233" customWidth="1"/>
    <col min="12836" max="12837" width="0" style="233" hidden="1" customWidth="1"/>
    <col min="12838" max="12838" width="14.28515625" style="233" bestFit="1" customWidth="1"/>
    <col min="12839" max="12839" width="18.42578125" style="233" customWidth="1"/>
    <col min="12840" max="12840" width="13.28515625" style="233" bestFit="1" customWidth="1"/>
    <col min="12841" max="12844" width="0" style="233" hidden="1" customWidth="1"/>
    <col min="12845" max="12845" width="9.140625" style="233"/>
    <col min="12846" max="12848" width="0" style="233" hidden="1" customWidth="1"/>
    <col min="12849" max="12850" width="11.7109375" style="233" bestFit="1" customWidth="1"/>
    <col min="12851" max="13056" width="9.140625" style="233"/>
    <col min="13057" max="13057" width="51.5703125" style="233" customWidth="1"/>
    <col min="13058" max="13058" width="12.42578125" style="233" customWidth="1"/>
    <col min="13059" max="13059" width="7.5703125" style="233" bestFit="1" customWidth="1"/>
    <col min="13060" max="13060" width="4.7109375" style="233" customWidth="1"/>
    <col min="13061" max="13061" width="12.5703125" style="233" bestFit="1" customWidth="1"/>
    <col min="13062" max="13062" width="13.7109375" style="233" bestFit="1" customWidth="1"/>
    <col min="13063" max="13063" width="14.42578125" style="233" customWidth="1"/>
    <col min="13064" max="13066" width="11.85546875" style="233" customWidth="1"/>
    <col min="13067" max="13067" width="15" style="233" customWidth="1"/>
    <col min="13068" max="13068" width="4.28515625" style="233" customWidth="1"/>
    <col min="13069" max="13069" width="14.5703125" style="233" customWidth="1"/>
    <col min="13070" max="13071" width="10.85546875" style="233" bestFit="1" customWidth="1"/>
    <col min="13072" max="13072" width="9" style="233" bestFit="1" customWidth="1"/>
    <col min="13073" max="13073" width="14.5703125" style="233" bestFit="1" customWidth="1"/>
    <col min="13074" max="13074" width="10.42578125" style="233" bestFit="1" customWidth="1"/>
    <col min="13075" max="13075" width="11.5703125" style="233" customWidth="1"/>
    <col min="13076" max="13076" width="9.85546875" style="233" bestFit="1" customWidth="1"/>
    <col min="13077" max="13077" width="12" style="233" bestFit="1" customWidth="1"/>
    <col min="13078" max="13078" width="11" style="233" bestFit="1" customWidth="1"/>
    <col min="13079" max="13079" width="12.42578125" style="233" bestFit="1" customWidth="1"/>
    <col min="13080" max="13080" width="12.140625" style="233" bestFit="1" customWidth="1"/>
    <col min="13081" max="13081" width="12.7109375" style="233" bestFit="1" customWidth="1"/>
    <col min="13082" max="13082" width="13.42578125" style="233" bestFit="1" customWidth="1"/>
    <col min="13083" max="13085" width="14.42578125" style="233" bestFit="1" customWidth="1"/>
    <col min="13086" max="13087" width="12.140625" style="233" bestFit="1" customWidth="1"/>
    <col min="13088" max="13088" width="7.28515625" style="233" bestFit="1" customWidth="1"/>
    <col min="13089" max="13090" width="11.85546875" style="233" bestFit="1" customWidth="1"/>
    <col min="13091" max="13091" width="10.7109375" style="233" customWidth="1"/>
    <col min="13092" max="13093" width="0" style="233" hidden="1" customWidth="1"/>
    <col min="13094" max="13094" width="14.28515625" style="233" bestFit="1" customWidth="1"/>
    <col min="13095" max="13095" width="18.42578125" style="233" customWidth="1"/>
    <col min="13096" max="13096" width="13.28515625" style="233" bestFit="1" customWidth="1"/>
    <col min="13097" max="13100" width="0" style="233" hidden="1" customWidth="1"/>
    <col min="13101" max="13101" width="9.140625" style="233"/>
    <col min="13102" max="13104" width="0" style="233" hidden="1" customWidth="1"/>
    <col min="13105" max="13106" width="11.7109375" style="233" bestFit="1" customWidth="1"/>
    <col min="13107" max="13312" width="9.140625" style="233"/>
    <col min="13313" max="13313" width="51.5703125" style="233" customWidth="1"/>
    <col min="13314" max="13314" width="12.42578125" style="233" customWidth="1"/>
    <col min="13315" max="13315" width="7.5703125" style="233" bestFit="1" customWidth="1"/>
    <col min="13316" max="13316" width="4.7109375" style="233" customWidth="1"/>
    <col min="13317" max="13317" width="12.5703125" style="233" bestFit="1" customWidth="1"/>
    <col min="13318" max="13318" width="13.7109375" style="233" bestFit="1" customWidth="1"/>
    <col min="13319" max="13319" width="14.42578125" style="233" customWidth="1"/>
    <col min="13320" max="13322" width="11.85546875" style="233" customWidth="1"/>
    <col min="13323" max="13323" width="15" style="233" customWidth="1"/>
    <col min="13324" max="13324" width="4.28515625" style="233" customWidth="1"/>
    <col min="13325" max="13325" width="14.5703125" style="233" customWidth="1"/>
    <col min="13326" max="13327" width="10.85546875" style="233" bestFit="1" customWidth="1"/>
    <col min="13328" max="13328" width="9" style="233" bestFit="1" customWidth="1"/>
    <col min="13329" max="13329" width="14.5703125" style="233" bestFit="1" customWidth="1"/>
    <col min="13330" max="13330" width="10.42578125" style="233" bestFit="1" customWidth="1"/>
    <col min="13331" max="13331" width="11.5703125" style="233" customWidth="1"/>
    <col min="13332" max="13332" width="9.85546875" style="233" bestFit="1" customWidth="1"/>
    <col min="13333" max="13333" width="12" style="233" bestFit="1" customWidth="1"/>
    <col min="13334" max="13334" width="11" style="233" bestFit="1" customWidth="1"/>
    <col min="13335" max="13335" width="12.42578125" style="233" bestFit="1" customWidth="1"/>
    <col min="13336" max="13336" width="12.140625" style="233" bestFit="1" customWidth="1"/>
    <col min="13337" max="13337" width="12.7109375" style="233" bestFit="1" customWidth="1"/>
    <col min="13338" max="13338" width="13.42578125" style="233" bestFit="1" customWidth="1"/>
    <col min="13339" max="13341" width="14.42578125" style="233" bestFit="1" customWidth="1"/>
    <col min="13342" max="13343" width="12.140625" style="233" bestFit="1" customWidth="1"/>
    <col min="13344" max="13344" width="7.28515625" style="233" bestFit="1" customWidth="1"/>
    <col min="13345" max="13346" width="11.85546875" style="233" bestFit="1" customWidth="1"/>
    <col min="13347" max="13347" width="10.7109375" style="233" customWidth="1"/>
    <col min="13348" max="13349" width="0" style="233" hidden="1" customWidth="1"/>
    <col min="13350" max="13350" width="14.28515625" style="233" bestFit="1" customWidth="1"/>
    <col min="13351" max="13351" width="18.42578125" style="233" customWidth="1"/>
    <col min="13352" max="13352" width="13.28515625" style="233" bestFit="1" customWidth="1"/>
    <col min="13353" max="13356" width="0" style="233" hidden="1" customWidth="1"/>
    <col min="13357" max="13357" width="9.140625" style="233"/>
    <col min="13358" max="13360" width="0" style="233" hidden="1" customWidth="1"/>
    <col min="13361" max="13362" width="11.7109375" style="233" bestFit="1" customWidth="1"/>
    <col min="13363" max="13568" width="9.140625" style="233"/>
    <col min="13569" max="13569" width="51.5703125" style="233" customWidth="1"/>
    <col min="13570" max="13570" width="12.42578125" style="233" customWidth="1"/>
    <col min="13571" max="13571" width="7.5703125" style="233" bestFit="1" customWidth="1"/>
    <col min="13572" max="13572" width="4.7109375" style="233" customWidth="1"/>
    <col min="13573" max="13573" width="12.5703125" style="233" bestFit="1" customWidth="1"/>
    <col min="13574" max="13574" width="13.7109375" style="233" bestFit="1" customWidth="1"/>
    <col min="13575" max="13575" width="14.42578125" style="233" customWidth="1"/>
    <col min="13576" max="13578" width="11.85546875" style="233" customWidth="1"/>
    <col min="13579" max="13579" width="15" style="233" customWidth="1"/>
    <col min="13580" max="13580" width="4.28515625" style="233" customWidth="1"/>
    <col min="13581" max="13581" width="14.5703125" style="233" customWidth="1"/>
    <col min="13582" max="13583" width="10.85546875" style="233" bestFit="1" customWidth="1"/>
    <col min="13584" max="13584" width="9" style="233" bestFit="1" customWidth="1"/>
    <col min="13585" max="13585" width="14.5703125" style="233" bestFit="1" customWidth="1"/>
    <col min="13586" max="13586" width="10.42578125" style="233" bestFit="1" customWidth="1"/>
    <col min="13587" max="13587" width="11.5703125" style="233" customWidth="1"/>
    <col min="13588" max="13588" width="9.85546875" style="233" bestFit="1" customWidth="1"/>
    <col min="13589" max="13589" width="12" style="233" bestFit="1" customWidth="1"/>
    <col min="13590" max="13590" width="11" style="233" bestFit="1" customWidth="1"/>
    <col min="13591" max="13591" width="12.42578125" style="233" bestFit="1" customWidth="1"/>
    <col min="13592" max="13592" width="12.140625" style="233" bestFit="1" customWidth="1"/>
    <col min="13593" max="13593" width="12.7109375" style="233" bestFit="1" customWidth="1"/>
    <col min="13594" max="13594" width="13.42578125" style="233" bestFit="1" customWidth="1"/>
    <col min="13595" max="13597" width="14.42578125" style="233" bestFit="1" customWidth="1"/>
    <col min="13598" max="13599" width="12.140625" style="233" bestFit="1" customWidth="1"/>
    <col min="13600" max="13600" width="7.28515625" style="233" bestFit="1" customWidth="1"/>
    <col min="13601" max="13602" width="11.85546875" style="233" bestFit="1" customWidth="1"/>
    <col min="13603" max="13603" width="10.7109375" style="233" customWidth="1"/>
    <col min="13604" max="13605" width="0" style="233" hidden="1" customWidth="1"/>
    <col min="13606" max="13606" width="14.28515625" style="233" bestFit="1" customWidth="1"/>
    <col min="13607" max="13607" width="18.42578125" style="233" customWidth="1"/>
    <col min="13608" max="13608" width="13.28515625" style="233" bestFit="1" customWidth="1"/>
    <col min="13609" max="13612" width="0" style="233" hidden="1" customWidth="1"/>
    <col min="13613" max="13613" width="9.140625" style="233"/>
    <col min="13614" max="13616" width="0" style="233" hidden="1" customWidth="1"/>
    <col min="13617" max="13618" width="11.7109375" style="233" bestFit="1" customWidth="1"/>
    <col min="13619" max="13824" width="9.140625" style="233"/>
    <col min="13825" max="13825" width="51.5703125" style="233" customWidth="1"/>
    <col min="13826" max="13826" width="12.42578125" style="233" customWidth="1"/>
    <col min="13827" max="13827" width="7.5703125" style="233" bestFit="1" customWidth="1"/>
    <col min="13828" max="13828" width="4.7109375" style="233" customWidth="1"/>
    <col min="13829" max="13829" width="12.5703125" style="233" bestFit="1" customWidth="1"/>
    <col min="13830" max="13830" width="13.7109375" style="233" bestFit="1" customWidth="1"/>
    <col min="13831" max="13831" width="14.42578125" style="233" customWidth="1"/>
    <col min="13832" max="13834" width="11.85546875" style="233" customWidth="1"/>
    <col min="13835" max="13835" width="15" style="233" customWidth="1"/>
    <col min="13836" max="13836" width="4.28515625" style="233" customWidth="1"/>
    <col min="13837" max="13837" width="14.5703125" style="233" customWidth="1"/>
    <col min="13838" max="13839" width="10.85546875" style="233" bestFit="1" customWidth="1"/>
    <col min="13840" max="13840" width="9" style="233" bestFit="1" customWidth="1"/>
    <col min="13841" max="13841" width="14.5703125" style="233" bestFit="1" customWidth="1"/>
    <col min="13842" max="13842" width="10.42578125" style="233" bestFit="1" customWidth="1"/>
    <col min="13843" max="13843" width="11.5703125" style="233" customWidth="1"/>
    <col min="13844" max="13844" width="9.85546875" style="233" bestFit="1" customWidth="1"/>
    <col min="13845" max="13845" width="12" style="233" bestFit="1" customWidth="1"/>
    <col min="13846" max="13846" width="11" style="233" bestFit="1" customWidth="1"/>
    <col min="13847" max="13847" width="12.42578125" style="233" bestFit="1" customWidth="1"/>
    <col min="13848" max="13848" width="12.140625" style="233" bestFit="1" customWidth="1"/>
    <col min="13849" max="13849" width="12.7109375" style="233" bestFit="1" customWidth="1"/>
    <col min="13850" max="13850" width="13.42578125" style="233" bestFit="1" customWidth="1"/>
    <col min="13851" max="13853" width="14.42578125" style="233" bestFit="1" customWidth="1"/>
    <col min="13854" max="13855" width="12.140625" style="233" bestFit="1" customWidth="1"/>
    <col min="13856" max="13856" width="7.28515625" style="233" bestFit="1" customWidth="1"/>
    <col min="13857" max="13858" width="11.85546875" style="233" bestFit="1" customWidth="1"/>
    <col min="13859" max="13859" width="10.7109375" style="233" customWidth="1"/>
    <col min="13860" max="13861" width="0" style="233" hidden="1" customWidth="1"/>
    <col min="13862" max="13862" width="14.28515625" style="233" bestFit="1" customWidth="1"/>
    <col min="13863" max="13863" width="18.42578125" style="233" customWidth="1"/>
    <col min="13864" max="13864" width="13.28515625" style="233" bestFit="1" customWidth="1"/>
    <col min="13865" max="13868" width="0" style="233" hidden="1" customWidth="1"/>
    <col min="13869" max="13869" width="9.140625" style="233"/>
    <col min="13870" max="13872" width="0" style="233" hidden="1" customWidth="1"/>
    <col min="13873" max="13874" width="11.7109375" style="233" bestFit="1" customWidth="1"/>
    <col min="13875" max="14080" width="9.140625" style="233"/>
    <col min="14081" max="14081" width="51.5703125" style="233" customWidth="1"/>
    <col min="14082" max="14082" width="12.42578125" style="233" customWidth="1"/>
    <col min="14083" max="14083" width="7.5703125" style="233" bestFit="1" customWidth="1"/>
    <col min="14084" max="14084" width="4.7109375" style="233" customWidth="1"/>
    <col min="14085" max="14085" width="12.5703125" style="233" bestFit="1" customWidth="1"/>
    <col min="14086" max="14086" width="13.7109375" style="233" bestFit="1" customWidth="1"/>
    <col min="14087" max="14087" width="14.42578125" style="233" customWidth="1"/>
    <col min="14088" max="14090" width="11.85546875" style="233" customWidth="1"/>
    <col min="14091" max="14091" width="15" style="233" customWidth="1"/>
    <col min="14092" max="14092" width="4.28515625" style="233" customWidth="1"/>
    <col min="14093" max="14093" width="14.5703125" style="233" customWidth="1"/>
    <col min="14094" max="14095" width="10.85546875" style="233" bestFit="1" customWidth="1"/>
    <col min="14096" max="14096" width="9" style="233" bestFit="1" customWidth="1"/>
    <col min="14097" max="14097" width="14.5703125" style="233" bestFit="1" customWidth="1"/>
    <col min="14098" max="14098" width="10.42578125" style="233" bestFit="1" customWidth="1"/>
    <col min="14099" max="14099" width="11.5703125" style="233" customWidth="1"/>
    <col min="14100" max="14100" width="9.85546875" style="233" bestFit="1" customWidth="1"/>
    <col min="14101" max="14101" width="12" style="233" bestFit="1" customWidth="1"/>
    <col min="14102" max="14102" width="11" style="233" bestFit="1" customWidth="1"/>
    <col min="14103" max="14103" width="12.42578125" style="233" bestFit="1" customWidth="1"/>
    <col min="14104" max="14104" width="12.140625" style="233" bestFit="1" customWidth="1"/>
    <col min="14105" max="14105" width="12.7109375" style="233" bestFit="1" customWidth="1"/>
    <col min="14106" max="14106" width="13.42578125" style="233" bestFit="1" customWidth="1"/>
    <col min="14107" max="14109" width="14.42578125" style="233" bestFit="1" customWidth="1"/>
    <col min="14110" max="14111" width="12.140625" style="233" bestFit="1" customWidth="1"/>
    <col min="14112" max="14112" width="7.28515625" style="233" bestFit="1" customWidth="1"/>
    <col min="14113" max="14114" width="11.85546875" style="233" bestFit="1" customWidth="1"/>
    <col min="14115" max="14115" width="10.7109375" style="233" customWidth="1"/>
    <col min="14116" max="14117" width="0" style="233" hidden="1" customWidth="1"/>
    <col min="14118" max="14118" width="14.28515625" style="233" bestFit="1" customWidth="1"/>
    <col min="14119" max="14119" width="18.42578125" style="233" customWidth="1"/>
    <col min="14120" max="14120" width="13.28515625" style="233" bestFit="1" customWidth="1"/>
    <col min="14121" max="14124" width="0" style="233" hidden="1" customWidth="1"/>
    <col min="14125" max="14125" width="9.140625" style="233"/>
    <col min="14126" max="14128" width="0" style="233" hidden="1" customWidth="1"/>
    <col min="14129" max="14130" width="11.7109375" style="233" bestFit="1" customWidth="1"/>
    <col min="14131" max="14336" width="9.140625" style="233"/>
    <col min="14337" max="14337" width="51.5703125" style="233" customWidth="1"/>
    <col min="14338" max="14338" width="12.42578125" style="233" customWidth="1"/>
    <col min="14339" max="14339" width="7.5703125" style="233" bestFit="1" customWidth="1"/>
    <col min="14340" max="14340" width="4.7109375" style="233" customWidth="1"/>
    <col min="14341" max="14341" width="12.5703125" style="233" bestFit="1" customWidth="1"/>
    <col min="14342" max="14342" width="13.7109375" style="233" bestFit="1" customWidth="1"/>
    <col min="14343" max="14343" width="14.42578125" style="233" customWidth="1"/>
    <col min="14344" max="14346" width="11.85546875" style="233" customWidth="1"/>
    <col min="14347" max="14347" width="15" style="233" customWidth="1"/>
    <col min="14348" max="14348" width="4.28515625" style="233" customWidth="1"/>
    <col min="14349" max="14349" width="14.5703125" style="233" customWidth="1"/>
    <col min="14350" max="14351" width="10.85546875" style="233" bestFit="1" customWidth="1"/>
    <col min="14352" max="14352" width="9" style="233" bestFit="1" customWidth="1"/>
    <col min="14353" max="14353" width="14.5703125" style="233" bestFit="1" customWidth="1"/>
    <col min="14354" max="14354" width="10.42578125" style="233" bestFit="1" customWidth="1"/>
    <col min="14355" max="14355" width="11.5703125" style="233" customWidth="1"/>
    <col min="14356" max="14356" width="9.85546875" style="233" bestFit="1" customWidth="1"/>
    <col min="14357" max="14357" width="12" style="233" bestFit="1" customWidth="1"/>
    <col min="14358" max="14358" width="11" style="233" bestFit="1" customWidth="1"/>
    <col min="14359" max="14359" width="12.42578125" style="233" bestFit="1" customWidth="1"/>
    <col min="14360" max="14360" width="12.140625" style="233" bestFit="1" customWidth="1"/>
    <col min="14361" max="14361" width="12.7109375" style="233" bestFit="1" customWidth="1"/>
    <col min="14362" max="14362" width="13.42578125" style="233" bestFit="1" customWidth="1"/>
    <col min="14363" max="14365" width="14.42578125" style="233" bestFit="1" customWidth="1"/>
    <col min="14366" max="14367" width="12.140625" style="233" bestFit="1" customWidth="1"/>
    <col min="14368" max="14368" width="7.28515625" style="233" bestFit="1" customWidth="1"/>
    <col min="14369" max="14370" width="11.85546875" style="233" bestFit="1" customWidth="1"/>
    <col min="14371" max="14371" width="10.7109375" style="233" customWidth="1"/>
    <col min="14372" max="14373" width="0" style="233" hidden="1" customWidth="1"/>
    <col min="14374" max="14374" width="14.28515625" style="233" bestFit="1" customWidth="1"/>
    <col min="14375" max="14375" width="18.42578125" style="233" customWidth="1"/>
    <col min="14376" max="14376" width="13.28515625" style="233" bestFit="1" customWidth="1"/>
    <col min="14377" max="14380" width="0" style="233" hidden="1" customWidth="1"/>
    <col min="14381" max="14381" width="9.140625" style="233"/>
    <col min="14382" max="14384" width="0" style="233" hidden="1" customWidth="1"/>
    <col min="14385" max="14386" width="11.7109375" style="233" bestFit="1" customWidth="1"/>
    <col min="14387" max="14592" width="9.140625" style="233"/>
    <col min="14593" max="14593" width="51.5703125" style="233" customWidth="1"/>
    <col min="14594" max="14594" width="12.42578125" style="233" customWidth="1"/>
    <col min="14595" max="14595" width="7.5703125" style="233" bestFit="1" customWidth="1"/>
    <col min="14596" max="14596" width="4.7109375" style="233" customWidth="1"/>
    <col min="14597" max="14597" width="12.5703125" style="233" bestFit="1" customWidth="1"/>
    <col min="14598" max="14598" width="13.7109375" style="233" bestFit="1" customWidth="1"/>
    <col min="14599" max="14599" width="14.42578125" style="233" customWidth="1"/>
    <col min="14600" max="14602" width="11.85546875" style="233" customWidth="1"/>
    <col min="14603" max="14603" width="15" style="233" customWidth="1"/>
    <col min="14604" max="14604" width="4.28515625" style="233" customWidth="1"/>
    <col min="14605" max="14605" width="14.5703125" style="233" customWidth="1"/>
    <col min="14606" max="14607" width="10.85546875" style="233" bestFit="1" customWidth="1"/>
    <col min="14608" max="14608" width="9" style="233" bestFit="1" customWidth="1"/>
    <col min="14609" max="14609" width="14.5703125" style="233" bestFit="1" customWidth="1"/>
    <col min="14610" max="14610" width="10.42578125" style="233" bestFit="1" customWidth="1"/>
    <col min="14611" max="14611" width="11.5703125" style="233" customWidth="1"/>
    <col min="14612" max="14612" width="9.85546875" style="233" bestFit="1" customWidth="1"/>
    <col min="14613" max="14613" width="12" style="233" bestFit="1" customWidth="1"/>
    <col min="14614" max="14614" width="11" style="233" bestFit="1" customWidth="1"/>
    <col min="14615" max="14615" width="12.42578125" style="233" bestFit="1" customWidth="1"/>
    <col min="14616" max="14616" width="12.140625" style="233" bestFit="1" customWidth="1"/>
    <col min="14617" max="14617" width="12.7109375" style="233" bestFit="1" customWidth="1"/>
    <col min="14618" max="14618" width="13.42578125" style="233" bestFit="1" customWidth="1"/>
    <col min="14619" max="14621" width="14.42578125" style="233" bestFit="1" customWidth="1"/>
    <col min="14622" max="14623" width="12.140625" style="233" bestFit="1" customWidth="1"/>
    <col min="14624" max="14624" width="7.28515625" style="233" bestFit="1" customWidth="1"/>
    <col min="14625" max="14626" width="11.85546875" style="233" bestFit="1" customWidth="1"/>
    <col min="14627" max="14627" width="10.7109375" style="233" customWidth="1"/>
    <col min="14628" max="14629" width="0" style="233" hidden="1" customWidth="1"/>
    <col min="14630" max="14630" width="14.28515625" style="233" bestFit="1" customWidth="1"/>
    <col min="14631" max="14631" width="18.42578125" style="233" customWidth="1"/>
    <col min="14632" max="14632" width="13.28515625" style="233" bestFit="1" customWidth="1"/>
    <col min="14633" max="14636" width="0" style="233" hidden="1" customWidth="1"/>
    <col min="14637" max="14637" width="9.140625" style="233"/>
    <col min="14638" max="14640" width="0" style="233" hidden="1" customWidth="1"/>
    <col min="14641" max="14642" width="11.7109375" style="233" bestFit="1" customWidth="1"/>
    <col min="14643" max="14848" width="9.140625" style="233"/>
    <col min="14849" max="14849" width="51.5703125" style="233" customWidth="1"/>
    <col min="14850" max="14850" width="12.42578125" style="233" customWidth="1"/>
    <col min="14851" max="14851" width="7.5703125" style="233" bestFit="1" customWidth="1"/>
    <col min="14852" max="14852" width="4.7109375" style="233" customWidth="1"/>
    <col min="14853" max="14853" width="12.5703125" style="233" bestFit="1" customWidth="1"/>
    <col min="14854" max="14854" width="13.7109375" style="233" bestFit="1" customWidth="1"/>
    <col min="14855" max="14855" width="14.42578125" style="233" customWidth="1"/>
    <col min="14856" max="14858" width="11.85546875" style="233" customWidth="1"/>
    <col min="14859" max="14859" width="15" style="233" customWidth="1"/>
    <col min="14860" max="14860" width="4.28515625" style="233" customWidth="1"/>
    <col min="14861" max="14861" width="14.5703125" style="233" customWidth="1"/>
    <col min="14862" max="14863" width="10.85546875" style="233" bestFit="1" customWidth="1"/>
    <col min="14864" max="14864" width="9" style="233" bestFit="1" customWidth="1"/>
    <col min="14865" max="14865" width="14.5703125" style="233" bestFit="1" customWidth="1"/>
    <col min="14866" max="14866" width="10.42578125" style="233" bestFit="1" customWidth="1"/>
    <col min="14867" max="14867" width="11.5703125" style="233" customWidth="1"/>
    <col min="14868" max="14868" width="9.85546875" style="233" bestFit="1" customWidth="1"/>
    <col min="14869" max="14869" width="12" style="233" bestFit="1" customWidth="1"/>
    <col min="14870" max="14870" width="11" style="233" bestFit="1" customWidth="1"/>
    <col min="14871" max="14871" width="12.42578125" style="233" bestFit="1" customWidth="1"/>
    <col min="14872" max="14872" width="12.140625" style="233" bestFit="1" customWidth="1"/>
    <col min="14873" max="14873" width="12.7109375" style="233" bestFit="1" customWidth="1"/>
    <col min="14874" max="14874" width="13.42578125" style="233" bestFit="1" customWidth="1"/>
    <col min="14875" max="14877" width="14.42578125" style="233" bestFit="1" customWidth="1"/>
    <col min="14878" max="14879" width="12.140625" style="233" bestFit="1" customWidth="1"/>
    <col min="14880" max="14880" width="7.28515625" style="233" bestFit="1" customWidth="1"/>
    <col min="14881" max="14882" width="11.85546875" style="233" bestFit="1" customWidth="1"/>
    <col min="14883" max="14883" width="10.7109375" style="233" customWidth="1"/>
    <col min="14884" max="14885" width="0" style="233" hidden="1" customWidth="1"/>
    <col min="14886" max="14886" width="14.28515625" style="233" bestFit="1" customWidth="1"/>
    <col min="14887" max="14887" width="18.42578125" style="233" customWidth="1"/>
    <col min="14888" max="14888" width="13.28515625" style="233" bestFit="1" customWidth="1"/>
    <col min="14889" max="14892" width="0" style="233" hidden="1" customWidth="1"/>
    <col min="14893" max="14893" width="9.140625" style="233"/>
    <col min="14894" max="14896" width="0" style="233" hidden="1" customWidth="1"/>
    <col min="14897" max="14898" width="11.7109375" style="233" bestFit="1" customWidth="1"/>
    <col min="14899" max="15104" width="9.140625" style="233"/>
    <col min="15105" max="15105" width="51.5703125" style="233" customWidth="1"/>
    <col min="15106" max="15106" width="12.42578125" style="233" customWidth="1"/>
    <col min="15107" max="15107" width="7.5703125" style="233" bestFit="1" customWidth="1"/>
    <col min="15108" max="15108" width="4.7109375" style="233" customWidth="1"/>
    <col min="15109" max="15109" width="12.5703125" style="233" bestFit="1" customWidth="1"/>
    <col min="15110" max="15110" width="13.7109375" style="233" bestFit="1" customWidth="1"/>
    <col min="15111" max="15111" width="14.42578125" style="233" customWidth="1"/>
    <col min="15112" max="15114" width="11.85546875" style="233" customWidth="1"/>
    <col min="15115" max="15115" width="15" style="233" customWidth="1"/>
    <col min="15116" max="15116" width="4.28515625" style="233" customWidth="1"/>
    <col min="15117" max="15117" width="14.5703125" style="233" customWidth="1"/>
    <col min="15118" max="15119" width="10.85546875" style="233" bestFit="1" customWidth="1"/>
    <col min="15120" max="15120" width="9" style="233" bestFit="1" customWidth="1"/>
    <col min="15121" max="15121" width="14.5703125" style="233" bestFit="1" customWidth="1"/>
    <col min="15122" max="15122" width="10.42578125" style="233" bestFit="1" customWidth="1"/>
    <col min="15123" max="15123" width="11.5703125" style="233" customWidth="1"/>
    <col min="15124" max="15124" width="9.85546875" style="233" bestFit="1" customWidth="1"/>
    <col min="15125" max="15125" width="12" style="233" bestFit="1" customWidth="1"/>
    <col min="15126" max="15126" width="11" style="233" bestFit="1" customWidth="1"/>
    <col min="15127" max="15127" width="12.42578125" style="233" bestFit="1" customWidth="1"/>
    <col min="15128" max="15128" width="12.140625" style="233" bestFit="1" customWidth="1"/>
    <col min="15129" max="15129" width="12.7109375" style="233" bestFit="1" customWidth="1"/>
    <col min="15130" max="15130" width="13.42578125" style="233" bestFit="1" customWidth="1"/>
    <col min="15131" max="15133" width="14.42578125" style="233" bestFit="1" customWidth="1"/>
    <col min="15134" max="15135" width="12.140625" style="233" bestFit="1" customWidth="1"/>
    <col min="15136" max="15136" width="7.28515625" style="233" bestFit="1" customWidth="1"/>
    <col min="15137" max="15138" width="11.85546875" style="233" bestFit="1" customWidth="1"/>
    <col min="15139" max="15139" width="10.7109375" style="233" customWidth="1"/>
    <col min="15140" max="15141" width="0" style="233" hidden="1" customWidth="1"/>
    <col min="15142" max="15142" width="14.28515625" style="233" bestFit="1" customWidth="1"/>
    <col min="15143" max="15143" width="18.42578125" style="233" customWidth="1"/>
    <col min="15144" max="15144" width="13.28515625" style="233" bestFit="1" customWidth="1"/>
    <col min="15145" max="15148" width="0" style="233" hidden="1" customWidth="1"/>
    <col min="15149" max="15149" width="9.140625" style="233"/>
    <col min="15150" max="15152" width="0" style="233" hidden="1" customWidth="1"/>
    <col min="15153" max="15154" width="11.7109375" style="233" bestFit="1" customWidth="1"/>
    <col min="15155" max="15360" width="9.140625" style="233"/>
    <col min="15361" max="15361" width="51.5703125" style="233" customWidth="1"/>
    <col min="15362" max="15362" width="12.42578125" style="233" customWidth="1"/>
    <col min="15363" max="15363" width="7.5703125" style="233" bestFit="1" customWidth="1"/>
    <col min="15364" max="15364" width="4.7109375" style="233" customWidth="1"/>
    <col min="15365" max="15365" width="12.5703125" style="233" bestFit="1" customWidth="1"/>
    <col min="15366" max="15366" width="13.7109375" style="233" bestFit="1" customWidth="1"/>
    <col min="15367" max="15367" width="14.42578125" style="233" customWidth="1"/>
    <col min="15368" max="15370" width="11.85546875" style="233" customWidth="1"/>
    <col min="15371" max="15371" width="15" style="233" customWidth="1"/>
    <col min="15372" max="15372" width="4.28515625" style="233" customWidth="1"/>
    <col min="15373" max="15373" width="14.5703125" style="233" customWidth="1"/>
    <col min="15374" max="15375" width="10.85546875" style="233" bestFit="1" customWidth="1"/>
    <col min="15376" max="15376" width="9" style="233" bestFit="1" customWidth="1"/>
    <col min="15377" max="15377" width="14.5703125" style="233" bestFit="1" customWidth="1"/>
    <col min="15378" max="15378" width="10.42578125" style="233" bestFit="1" customWidth="1"/>
    <col min="15379" max="15379" width="11.5703125" style="233" customWidth="1"/>
    <col min="15380" max="15380" width="9.85546875" style="233" bestFit="1" customWidth="1"/>
    <col min="15381" max="15381" width="12" style="233" bestFit="1" customWidth="1"/>
    <col min="15382" max="15382" width="11" style="233" bestFit="1" customWidth="1"/>
    <col min="15383" max="15383" width="12.42578125" style="233" bestFit="1" customWidth="1"/>
    <col min="15384" max="15384" width="12.140625" style="233" bestFit="1" customWidth="1"/>
    <col min="15385" max="15385" width="12.7109375" style="233" bestFit="1" customWidth="1"/>
    <col min="15386" max="15386" width="13.42578125" style="233" bestFit="1" customWidth="1"/>
    <col min="15387" max="15389" width="14.42578125" style="233" bestFit="1" customWidth="1"/>
    <col min="15390" max="15391" width="12.140625" style="233" bestFit="1" customWidth="1"/>
    <col min="15392" max="15392" width="7.28515625" style="233" bestFit="1" customWidth="1"/>
    <col min="15393" max="15394" width="11.85546875" style="233" bestFit="1" customWidth="1"/>
    <col min="15395" max="15395" width="10.7109375" style="233" customWidth="1"/>
    <col min="15396" max="15397" width="0" style="233" hidden="1" customWidth="1"/>
    <col min="15398" max="15398" width="14.28515625" style="233" bestFit="1" customWidth="1"/>
    <col min="15399" max="15399" width="18.42578125" style="233" customWidth="1"/>
    <col min="15400" max="15400" width="13.28515625" style="233" bestFit="1" customWidth="1"/>
    <col min="15401" max="15404" width="0" style="233" hidden="1" customWidth="1"/>
    <col min="15405" max="15405" width="9.140625" style="233"/>
    <col min="15406" max="15408" width="0" style="233" hidden="1" customWidth="1"/>
    <col min="15409" max="15410" width="11.7109375" style="233" bestFit="1" customWidth="1"/>
    <col min="15411" max="15616" width="9.140625" style="233"/>
    <col min="15617" max="15617" width="51.5703125" style="233" customWidth="1"/>
    <col min="15618" max="15618" width="12.42578125" style="233" customWidth="1"/>
    <col min="15619" max="15619" width="7.5703125" style="233" bestFit="1" customWidth="1"/>
    <col min="15620" max="15620" width="4.7109375" style="233" customWidth="1"/>
    <col min="15621" max="15621" width="12.5703125" style="233" bestFit="1" customWidth="1"/>
    <col min="15622" max="15622" width="13.7109375" style="233" bestFit="1" customWidth="1"/>
    <col min="15623" max="15623" width="14.42578125" style="233" customWidth="1"/>
    <col min="15624" max="15626" width="11.85546875" style="233" customWidth="1"/>
    <col min="15627" max="15627" width="15" style="233" customWidth="1"/>
    <col min="15628" max="15628" width="4.28515625" style="233" customWidth="1"/>
    <col min="15629" max="15629" width="14.5703125" style="233" customWidth="1"/>
    <col min="15630" max="15631" width="10.85546875" style="233" bestFit="1" customWidth="1"/>
    <col min="15632" max="15632" width="9" style="233" bestFit="1" customWidth="1"/>
    <col min="15633" max="15633" width="14.5703125" style="233" bestFit="1" customWidth="1"/>
    <col min="15634" max="15634" width="10.42578125" style="233" bestFit="1" customWidth="1"/>
    <col min="15635" max="15635" width="11.5703125" style="233" customWidth="1"/>
    <col min="15636" max="15636" width="9.85546875" style="233" bestFit="1" customWidth="1"/>
    <col min="15637" max="15637" width="12" style="233" bestFit="1" customWidth="1"/>
    <col min="15638" max="15638" width="11" style="233" bestFit="1" customWidth="1"/>
    <col min="15639" max="15639" width="12.42578125" style="233" bestFit="1" customWidth="1"/>
    <col min="15640" max="15640" width="12.140625" style="233" bestFit="1" customWidth="1"/>
    <col min="15641" max="15641" width="12.7109375" style="233" bestFit="1" customWidth="1"/>
    <col min="15642" max="15642" width="13.42578125" style="233" bestFit="1" customWidth="1"/>
    <col min="15643" max="15645" width="14.42578125" style="233" bestFit="1" customWidth="1"/>
    <col min="15646" max="15647" width="12.140625" style="233" bestFit="1" customWidth="1"/>
    <col min="15648" max="15648" width="7.28515625" style="233" bestFit="1" customWidth="1"/>
    <col min="15649" max="15650" width="11.85546875" style="233" bestFit="1" customWidth="1"/>
    <col min="15651" max="15651" width="10.7109375" style="233" customWidth="1"/>
    <col min="15652" max="15653" width="0" style="233" hidden="1" customWidth="1"/>
    <col min="15654" max="15654" width="14.28515625" style="233" bestFit="1" customWidth="1"/>
    <col min="15655" max="15655" width="18.42578125" style="233" customWidth="1"/>
    <col min="15656" max="15656" width="13.28515625" style="233" bestFit="1" customWidth="1"/>
    <col min="15657" max="15660" width="0" style="233" hidden="1" customWidth="1"/>
    <col min="15661" max="15661" width="9.140625" style="233"/>
    <col min="15662" max="15664" width="0" style="233" hidden="1" customWidth="1"/>
    <col min="15665" max="15666" width="11.7109375" style="233" bestFit="1" customWidth="1"/>
    <col min="15667" max="15872" width="9.140625" style="233"/>
    <col min="15873" max="15873" width="51.5703125" style="233" customWidth="1"/>
    <col min="15874" max="15874" width="12.42578125" style="233" customWidth="1"/>
    <col min="15875" max="15875" width="7.5703125" style="233" bestFit="1" customWidth="1"/>
    <col min="15876" max="15876" width="4.7109375" style="233" customWidth="1"/>
    <col min="15877" max="15877" width="12.5703125" style="233" bestFit="1" customWidth="1"/>
    <col min="15878" max="15878" width="13.7109375" style="233" bestFit="1" customWidth="1"/>
    <col min="15879" max="15879" width="14.42578125" style="233" customWidth="1"/>
    <col min="15880" max="15882" width="11.85546875" style="233" customWidth="1"/>
    <col min="15883" max="15883" width="15" style="233" customWidth="1"/>
    <col min="15884" max="15884" width="4.28515625" style="233" customWidth="1"/>
    <col min="15885" max="15885" width="14.5703125" style="233" customWidth="1"/>
    <col min="15886" max="15887" width="10.85546875" style="233" bestFit="1" customWidth="1"/>
    <col min="15888" max="15888" width="9" style="233" bestFit="1" customWidth="1"/>
    <col min="15889" max="15889" width="14.5703125" style="233" bestFit="1" customWidth="1"/>
    <col min="15890" max="15890" width="10.42578125" style="233" bestFit="1" customWidth="1"/>
    <col min="15891" max="15891" width="11.5703125" style="233" customWidth="1"/>
    <col min="15892" max="15892" width="9.85546875" style="233" bestFit="1" customWidth="1"/>
    <col min="15893" max="15893" width="12" style="233" bestFit="1" customWidth="1"/>
    <col min="15894" max="15894" width="11" style="233" bestFit="1" customWidth="1"/>
    <col min="15895" max="15895" width="12.42578125" style="233" bestFit="1" customWidth="1"/>
    <col min="15896" max="15896" width="12.140625" style="233" bestFit="1" customWidth="1"/>
    <col min="15897" max="15897" width="12.7109375" style="233" bestFit="1" customWidth="1"/>
    <col min="15898" max="15898" width="13.42578125" style="233" bestFit="1" customWidth="1"/>
    <col min="15899" max="15901" width="14.42578125" style="233" bestFit="1" customWidth="1"/>
    <col min="15902" max="15903" width="12.140625" style="233" bestFit="1" customWidth="1"/>
    <col min="15904" max="15904" width="7.28515625" style="233" bestFit="1" customWidth="1"/>
    <col min="15905" max="15906" width="11.85546875" style="233" bestFit="1" customWidth="1"/>
    <col min="15907" max="15907" width="10.7109375" style="233" customWidth="1"/>
    <col min="15908" max="15909" width="0" style="233" hidden="1" customWidth="1"/>
    <col min="15910" max="15910" width="14.28515625" style="233" bestFit="1" customWidth="1"/>
    <col min="15911" max="15911" width="18.42578125" style="233" customWidth="1"/>
    <col min="15912" max="15912" width="13.28515625" style="233" bestFit="1" customWidth="1"/>
    <col min="15913" max="15916" width="0" style="233" hidden="1" customWidth="1"/>
    <col min="15917" max="15917" width="9.140625" style="233"/>
    <col min="15918" max="15920" width="0" style="233" hidden="1" customWidth="1"/>
    <col min="15921" max="15922" width="11.7109375" style="233" bestFit="1" customWidth="1"/>
    <col min="15923" max="16128" width="9.140625" style="233"/>
    <col min="16129" max="16129" width="51.5703125" style="233" customWidth="1"/>
    <col min="16130" max="16130" width="12.42578125" style="233" customWidth="1"/>
    <col min="16131" max="16131" width="7.5703125" style="233" bestFit="1" customWidth="1"/>
    <col min="16132" max="16132" width="4.7109375" style="233" customWidth="1"/>
    <col min="16133" max="16133" width="12.5703125" style="233" bestFit="1" customWidth="1"/>
    <col min="16134" max="16134" width="13.7109375" style="233" bestFit="1" customWidth="1"/>
    <col min="16135" max="16135" width="14.42578125" style="233" customWidth="1"/>
    <col min="16136" max="16138" width="11.85546875" style="233" customWidth="1"/>
    <col min="16139" max="16139" width="15" style="233" customWidth="1"/>
    <col min="16140" max="16140" width="4.28515625" style="233" customWidth="1"/>
    <col min="16141" max="16141" width="14.5703125" style="233" customWidth="1"/>
    <col min="16142" max="16143" width="10.85546875" style="233" bestFit="1" customWidth="1"/>
    <col min="16144" max="16144" width="9" style="233" bestFit="1" customWidth="1"/>
    <col min="16145" max="16145" width="14.5703125" style="233" bestFit="1" customWidth="1"/>
    <col min="16146" max="16146" width="10.42578125" style="233" bestFit="1" customWidth="1"/>
    <col min="16147" max="16147" width="11.5703125" style="233" customWidth="1"/>
    <col min="16148" max="16148" width="9.85546875" style="233" bestFit="1" customWidth="1"/>
    <col min="16149" max="16149" width="12" style="233" bestFit="1" customWidth="1"/>
    <col min="16150" max="16150" width="11" style="233" bestFit="1" customWidth="1"/>
    <col min="16151" max="16151" width="12.42578125" style="233" bestFit="1" customWidth="1"/>
    <col min="16152" max="16152" width="12.140625" style="233" bestFit="1" customWidth="1"/>
    <col min="16153" max="16153" width="12.7109375" style="233" bestFit="1" customWidth="1"/>
    <col min="16154" max="16154" width="13.42578125" style="233" bestFit="1" customWidth="1"/>
    <col min="16155" max="16157" width="14.42578125" style="233" bestFit="1" customWidth="1"/>
    <col min="16158" max="16159" width="12.140625" style="233" bestFit="1" customWidth="1"/>
    <col min="16160" max="16160" width="7.28515625" style="233" bestFit="1" customWidth="1"/>
    <col min="16161" max="16162" width="11.85546875" style="233" bestFit="1" customWidth="1"/>
    <col min="16163" max="16163" width="10.7109375" style="233" customWidth="1"/>
    <col min="16164" max="16165" width="0" style="233" hidden="1" customWidth="1"/>
    <col min="16166" max="16166" width="14.28515625" style="233" bestFit="1" customWidth="1"/>
    <col min="16167" max="16167" width="18.42578125" style="233" customWidth="1"/>
    <col min="16168" max="16168" width="13.28515625" style="233" bestFit="1" customWidth="1"/>
    <col min="16169" max="16172" width="0" style="233" hidden="1" customWidth="1"/>
    <col min="16173" max="16173" width="9.140625" style="233"/>
    <col min="16174" max="16176" width="0" style="233" hidden="1" customWidth="1"/>
    <col min="16177" max="16178" width="11.7109375" style="233" bestFit="1" customWidth="1"/>
    <col min="16179" max="16384" width="9.140625" style="233"/>
  </cols>
  <sheetData>
    <row r="1" spans="1:59" s="159" customFormat="1" ht="26.25" hidden="1" customHeight="1" x14ac:dyDescent="0.2">
      <c r="A1" s="157" t="s">
        <v>574</v>
      </c>
      <c r="B1" s="158"/>
      <c r="H1" s="243">
        <f>Скидка!E1</f>
        <v>0</v>
      </c>
      <c r="J1" s="160"/>
      <c r="K1" s="161"/>
      <c r="L1" s="162"/>
      <c r="M1" s="162"/>
      <c r="N1" s="162"/>
      <c r="O1" s="162"/>
      <c r="P1" s="162"/>
      <c r="Q1" s="163"/>
      <c r="R1" s="164"/>
      <c r="S1" s="163"/>
      <c r="T1" s="164"/>
      <c r="U1" s="164"/>
      <c r="V1" s="164"/>
      <c r="W1" s="164"/>
      <c r="X1" s="163"/>
      <c r="Y1" s="164"/>
      <c r="Z1" s="164"/>
      <c r="AA1" s="165"/>
      <c r="AB1" s="162"/>
      <c r="AC1" s="162"/>
      <c r="AD1" s="165"/>
      <c r="AE1" s="166"/>
      <c r="AF1" s="162"/>
      <c r="AG1" s="162"/>
      <c r="AH1" s="162"/>
      <c r="AI1" s="167"/>
      <c r="AJ1" s="168"/>
      <c r="AK1" s="168"/>
      <c r="AL1" s="169"/>
      <c r="AM1" s="169"/>
      <c r="AN1" s="169"/>
      <c r="AO1" s="169"/>
      <c r="AP1" s="167"/>
      <c r="AQ1" s="170"/>
      <c r="AR1" s="170"/>
      <c r="AS1" s="170"/>
      <c r="AT1" s="167"/>
      <c r="AU1" s="162"/>
      <c r="AV1" s="162"/>
      <c r="AW1" s="162"/>
      <c r="AX1" s="162"/>
      <c r="AY1" s="162"/>
      <c r="AZ1" s="162"/>
      <c r="BA1" s="162"/>
      <c r="BB1" s="162"/>
      <c r="BC1" s="162"/>
      <c r="BD1" s="162"/>
      <c r="BE1" s="162"/>
      <c r="BF1" s="162"/>
      <c r="BG1" s="162"/>
    </row>
    <row r="2" spans="1:59" s="184" customFormat="1" ht="76.5" x14ac:dyDescent="0.2">
      <c r="A2" s="171" t="s">
        <v>374</v>
      </c>
      <c r="B2" s="171" t="s">
        <v>375</v>
      </c>
      <c r="C2" s="171" t="s">
        <v>376</v>
      </c>
      <c r="D2" s="171" t="s">
        <v>575</v>
      </c>
      <c r="E2" s="171" t="s">
        <v>576</v>
      </c>
      <c r="F2" s="172" t="s">
        <v>378</v>
      </c>
      <c r="G2" s="173" t="s">
        <v>956</v>
      </c>
      <c r="H2" s="173" t="s">
        <v>957</v>
      </c>
      <c r="I2" s="174" t="s">
        <v>960</v>
      </c>
      <c r="J2" s="175" t="s">
        <v>379</v>
      </c>
      <c r="K2" s="173" t="s">
        <v>961</v>
      </c>
      <c r="L2" s="176"/>
      <c r="M2" s="356"/>
      <c r="N2" s="176"/>
      <c r="O2" s="176"/>
      <c r="P2" s="176"/>
      <c r="Q2" s="176"/>
      <c r="R2" s="177"/>
      <c r="S2" s="176"/>
      <c r="T2" s="177"/>
      <c r="U2" s="177"/>
      <c r="V2" s="177"/>
      <c r="W2" s="178"/>
      <c r="X2" s="179"/>
      <c r="Y2" s="177"/>
      <c r="Z2" s="178"/>
      <c r="AA2" s="178"/>
      <c r="AB2" s="176"/>
      <c r="AC2" s="180"/>
      <c r="AD2" s="178"/>
      <c r="AE2" s="180"/>
      <c r="AF2" s="181"/>
      <c r="AG2" s="181"/>
      <c r="AH2" s="181"/>
      <c r="AI2" s="182"/>
      <c r="AJ2" s="183"/>
      <c r="AK2" s="177"/>
      <c r="AL2" s="177"/>
      <c r="AM2" s="177"/>
      <c r="AN2" s="177"/>
      <c r="AO2" s="177"/>
      <c r="AP2" s="182"/>
      <c r="AQ2" s="182"/>
      <c r="AR2" s="182"/>
      <c r="AS2" s="182"/>
      <c r="AT2" s="182"/>
      <c r="AU2" s="181"/>
      <c r="AV2" s="181"/>
      <c r="AW2" s="181"/>
      <c r="AX2" s="181"/>
      <c r="AY2" s="181"/>
      <c r="AZ2" s="181"/>
      <c r="BA2" s="181"/>
      <c r="BB2" s="181"/>
      <c r="BC2" s="181"/>
      <c r="BD2" s="181"/>
      <c r="BE2" s="181"/>
      <c r="BF2" s="181"/>
      <c r="BG2" s="181"/>
    </row>
    <row r="3" spans="1:59" s="198" customFormat="1" x14ac:dyDescent="0.2">
      <c r="A3" s="381" t="s">
        <v>577</v>
      </c>
      <c r="B3" s="185" t="s">
        <v>578</v>
      </c>
      <c r="C3" s="336" t="str">
        <f>VLOOKUP(F3,'Полный поартикульный список'!A:B,2,0)</f>
        <v>A09</v>
      </c>
      <c r="D3" s="186" t="s">
        <v>439</v>
      </c>
      <c r="E3" s="187">
        <v>8.75</v>
      </c>
      <c r="F3" s="188">
        <v>32540801120</v>
      </c>
      <c r="G3" s="189">
        <f>ROUND(H3/1.18,2)</f>
        <v>6.82</v>
      </c>
      <c r="H3" s="190">
        <f>ROUND((K3*(1-$H$1)),2)</f>
        <v>8.0500000000000007</v>
      </c>
      <c r="I3" s="190">
        <f t="shared" ref="I3:I32" si="0">H3*J3</f>
        <v>0</v>
      </c>
      <c r="J3" s="191"/>
      <c r="K3" s="190">
        <f>ROUND((VLOOKUP(F3,'Полный поартикульный список'!A:E,5,0)),2)</f>
        <v>8.0500000000000007</v>
      </c>
      <c r="L3" s="192"/>
      <c r="M3" s="192"/>
      <c r="N3" s="192"/>
      <c r="O3" s="192"/>
      <c r="P3" s="168"/>
      <c r="Q3" s="166"/>
      <c r="R3" s="168"/>
      <c r="S3" s="166"/>
      <c r="T3" s="168"/>
      <c r="U3" s="168"/>
      <c r="V3" s="168"/>
      <c r="W3" s="168"/>
      <c r="X3" s="166"/>
      <c r="Y3" s="168"/>
      <c r="Z3" s="168"/>
      <c r="AA3" s="193"/>
      <c r="AB3" s="194"/>
      <c r="AC3" s="162"/>
      <c r="AD3" s="193"/>
      <c r="AE3" s="194"/>
      <c r="AF3" s="195"/>
      <c r="AG3" s="162"/>
      <c r="AH3" s="162"/>
      <c r="AI3" s="169"/>
      <c r="AJ3" s="168"/>
      <c r="AK3" s="168"/>
      <c r="AL3" s="169"/>
      <c r="AM3" s="169"/>
      <c r="AN3" s="169"/>
      <c r="AO3" s="169"/>
      <c r="AP3" s="167"/>
      <c r="AQ3" s="169"/>
      <c r="AR3" s="169"/>
      <c r="AS3" s="169"/>
      <c r="AT3" s="169"/>
      <c r="AU3" s="196"/>
      <c r="AV3" s="197"/>
      <c r="AW3" s="197"/>
      <c r="AX3" s="197"/>
      <c r="AY3" s="197"/>
      <c r="AZ3" s="197"/>
      <c r="BA3" s="197"/>
      <c r="BB3" s="197"/>
      <c r="BC3" s="197"/>
      <c r="BD3" s="197"/>
      <c r="BE3" s="197"/>
      <c r="BF3" s="197"/>
      <c r="BG3" s="197"/>
    </row>
    <row r="4" spans="1:59" s="199" customFormat="1" x14ac:dyDescent="0.2">
      <c r="A4" s="381"/>
      <c r="B4" s="185" t="s">
        <v>579</v>
      </c>
      <c r="C4" s="336" t="str">
        <f>VLOOKUP(F4,'Полный поартикульный список'!A:B,2,0)</f>
        <v>A09</v>
      </c>
      <c r="D4" s="186" t="s">
        <v>382</v>
      </c>
      <c r="E4" s="187">
        <v>8.75</v>
      </c>
      <c r="F4" s="188">
        <v>32540802120</v>
      </c>
      <c r="G4" s="189">
        <f t="shared" ref="G4:G32" si="1">ROUND(H4/1.18,2)</f>
        <v>123.53</v>
      </c>
      <c r="H4" s="190">
        <f t="shared" ref="H4:H32" si="2">ROUND((K4*(1-$H$1)),2)</f>
        <v>145.76</v>
      </c>
      <c r="I4" s="190">
        <f t="shared" si="0"/>
        <v>0</v>
      </c>
      <c r="J4" s="191"/>
      <c r="K4" s="190">
        <f>ROUND((VLOOKUP(F4,'Полный поартикульный список'!A:E,5,0)),2)</f>
        <v>145.76</v>
      </c>
      <c r="L4" s="192"/>
      <c r="M4" s="192"/>
      <c r="N4" s="192"/>
      <c r="O4" s="192"/>
      <c r="P4" s="168"/>
      <c r="Q4" s="166"/>
      <c r="R4" s="168"/>
      <c r="S4" s="166"/>
      <c r="T4" s="168"/>
      <c r="U4" s="168"/>
      <c r="V4" s="168"/>
      <c r="W4" s="168"/>
      <c r="X4" s="166"/>
      <c r="Y4" s="168"/>
      <c r="Z4" s="168"/>
      <c r="AA4" s="193"/>
      <c r="AB4" s="194"/>
      <c r="AC4" s="162"/>
      <c r="AD4" s="193"/>
      <c r="AE4" s="194"/>
      <c r="AF4" s="195"/>
      <c r="AG4" s="162"/>
      <c r="AH4" s="162"/>
      <c r="AI4" s="169"/>
      <c r="AJ4" s="168"/>
      <c r="AK4" s="168"/>
      <c r="AL4" s="169"/>
      <c r="AM4" s="169"/>
      <c r="AN4" s="169"/>
      <c r="AO4" s="169"/>
      <c r="AP4" s="167"/>
      <c r="AQ4" s="169"/>
      <c r="AR4" s="169"/>
      <c r="AS4" s="169"/>
      <c r="AT4" s="169"/>
      <c r="AU4" s="196"/>
      <c r="AV4" s="197"/>
      <c r="AW4" s="197"/>
      <c r="AX4" s="197"/>
      <c r="AY4" s="197"/>
      <c r="AZ4" s="197"/>
      <c r="BA4" s="197"/>
      <c r="BB4" s="197"/>
      <c r="BC4" s="197"/>
      <c r="BD4" s="197"/>
      <c r="BE4" s="197"/>
      <c r="BF4" s="197"/>
      <c r="BG4" s="197"/>
    </row>
    <row r="5" spans="1:59" s="198" customFormat="1" x14ac:dyDescent="0.2">
      <c r="A5" s="381" t="s">
        <v>580</v>
      </c>
      <c r="B5" s="185" t="s">
        <v>578</v>
      </c>
      <c r="C5" s="336" t="str">
        <f>VLOOKUP(F5,'Полный поартикульный список'!A:B,2,0)</f>
        <v>A09</v>
      </c>
      <c r="D5" s="186" t="s">
        <v>439</v>
      </c>
      <c r="E5" s="187">
        <v>3.88</v>
      </c>
      <c r="F5" s="188">
        <v>32540901120</v>
      </c>
      <c r="G5" s="189">
        <f t="shared" si="1"/>
        <v>3.71</v>
      </c>
      <c r="H5" s="190">
        <f t="shared" si="2"/>
        <v>4.38</v>
      </c>
      <c r="I5" s="190">
        <f t="shared" si="0"/>
        <v>0</v>
      </c>
      <c r="J5" s="191"/>
      <c r="K5" s="190">
        <f>ROUND((VLOOKUP(F5,'Полный поартикульный список'!A:E,5,0)),2)</f>
        <v>4.38</v>
      </c>
      <c r="L5" s="192"/>
      <c r="M5" s="192"/>
      <c r="N5" s="192"/>
      <c r="O5" s="192"/>
      <c r="P5" s="168"/>
      <c r="Q5" s="166"/>
      <c r="R5" s="168"/>
      <c r="S5" s="166"/>
      <c r="T5" s="168"/>
      <c r="U5" s="168"/>
      <c r="V5" s="168"/>
      <c r="W5" s="168"/>
      <c r="X5" s="166"/>
      <c r="Y5" s="168"/>
      <c r="Z5" s="168"/>
      <c r="AA5" s="193"/>
      <c r="AB5" s="194"/>
      <c r="AC5" s="162"/>
      <c r="AD5" s="193"/>
      <c r="AE5" s="194"/>
      <c r="AF5" s="195"/>
      <c r="AG5" s="162"/>
      <c r="AH5" s="162"/>
      <c r="AI5" s="169"/>
      <c r="AJ5" s="168"/>
      <c r="AK5" s="168"/>
      <c r="AL5" s="169"/>
      <c r="AM5" s="169"/>
      <c r="AN5" s="169"/>
      <c r="AO5" s="169"/>
      <c r="AP5" s="167"/>
      <c r="AQ5" s="169"/>
      <c r="AR5" s="169"/>
      <c r="AS5" s="169"/>
      <c r="AT5" s="169"/>
      <c r="AU5" s="196"/>
      <c r="AV5" s="197"/>
      <c r="AW5" s="197"/>
      <c r="AX5" s="197"/>
      <c r="AY5" s="197"/>
      <c r="AZ5" s="197"/>
      <c r="BA5" s="197"/>
      <c r="BB5" s="197"/>
      <c r="BC5" s="197"/>
      <c r="BD5" s="197"/>
      <c r="BE5" s="197"/>
      <c r="BF5" s="197"/>
      <c r="BG5" s="197"/>
    </row>
    <row r="6" spans="1:59" s="199" customFormat="1" x14ac:dyDescent="0.2">
      <c r="A6" s="381"/>
      <c r="B6" s="185" t="s">
        <v>579</v>
      </c>
      <c r="C6" s="336" t="str">
        <f>VLOOKUP(F6,'Полный поартикульный список'!A:B,2,0)</f>
        <v>A09</v>
      </c>
      <c r="D6" s="186" t="s">
        <v>382</v>
      </c>
      <c r="E6" s="187">
        <v>3.88</v>
      </c>
      <c r="F6" s="188">
        <v>32540902120</v>
      </c>
      <c r="G6" s="189">
        <f t="shared" si="1"/>
        <v>60.24</v>
      </c>
      <c r="H6" s="190">
        <f t="shared" si="2"/>
        <v>71.08</v>
      </c>
      <c r="I6" s="190">
        <f t="shared" si="0"/>
        <v>0</v>
      </c>
      <c r="J6" s="191"/>
      <c r="K6" s="190">
        <f>ROUND((VLOOKUP(F6,'Полный поартикульный список'!A:E,5,0)),2)</f>
        <v>71.08</v>
      </c>
      <c r="L6" s="192"/>
      <c r="M6" s="192"/>
      <c r="N6" s="192"/>
      <c r="O6" s="192"/>
      <c r="P6" s="168"/>
      <c r="Q6" s="166"/>
      <c r="R6" s="168"/>
      <c r="S6" s="166"/>
      <c r="T6" s="168"/>
      <c r="U6" s="168"/>
      <c r="V6" s="168"/>
      <c r="W6" s="168"/>
      <c r="X6" s="166"/>
      <c r="Y6" s="168"/>
      <c r="Z6" s="168"/>
      <c r="AA6" s="193"/>
      <c r="AB6" s="194"/>
      <c r="AC6" s="162"/>
      <c r="AD6" s="193"/>
      <c r="AE6" s="194"/>
      <c r="AF6" s="195"/>
      <c r="AG6" s="162"/>
      <c r="AH6" s="162"/>
      <c r="AI6" s="169"/>
      <c r="AJ6" s="168"/>
      <c r="AK6" s="168"/>
      <c r="AL6" s="169"/>
      <c r="AM6" s="169"/>
      <c r="AN6" s="169"/>
      <c r="AO6" s="169"/>
      <c r="AP6" s="167"/>
      <c r="AQ6" s="169"/>
      <c r="AR6" s="169"/>
      <c r="AS6" s="169"/>
      <c r="AT6" s="169"/>
      <c r="AU6" s="196"/>
      <c r="AV6" s="197"/>
      <c r="AW6" s="197"/>
      <c r="AX6" s="197"/>
      <c r="AY6" s="197"/>
      <c r="AZ6" s="197"/>
      <c r="BA6" s="197"/>
      <c r="BB6" s="197"/>
      <c r="BC6" s="197"/>
      <c r="BD6" s="197"/>
      <c r="BE6" s="197"/>
      <c r="BF6" s="197"/>
      <c r="BG6" s="197"/>
    </row>
    <row r="7" spans="1:59" s="199" customFormat="1" x14ac:dyDescent="0.2">
      <c r="A7" s="185" t="s">
        <v>581</v>
      </c>
      <c r="B7" s="185"/>
      <c r="C7" s="336" t="str">
        <f>VLOOKUP(F7,'Полный поартикульный список'!A:B,2,0)</f>
        <v>A09</v>
      </c>
      <c r="D7" s="186" t="s">
        <v>382</v>
      </c>
      <c r="E7" s="187">
        <v>0.33</v>
      </c>
      <c r="F7" s="188">
        <v>32541201140</v>
      </c>
      <c r="G7" s="189">
        <f t="shared" si="1"/>
        <v>8.58</v>
      </c>
      <c r="H7" s="190">
        <f t="shared" si="2"/>
        <v>10.130000000000001</v>
      </c>
      <c r="I7" s="190">
        <f>H7*J7</f>
        <v>0</v>
      </c>
      <c r="J7" s="191"/>
      <c r="K7" s="190">
        <f>ROUND((VLOOKUP(F7,'Полный поартикульный список'!A:E,5,0)),2)</f>
        <v>10.130000000000001</v>
      </c>
      <c r="L7" s="192"/>
      <c r="M7" s="192"/>
      <c r="N7" s="192"/>
      <c r="O7" s="192"/>
      <c r="P7" s="168"/>
      <c r="Q7" s="166"/>
      <c r="R7" s="168"/>
      <c r="S7" s="166"/>
      <c r="T7" s="168"/>
      <c r="U7" s="168"/>
      <c r="V7" s="168"/>
      <c r="W7" s="168"/>
      <c r="X7" s="166"/>
      <c r="Y7" s="168"/>
      <c r="Z7" s="168"/>
      <c r="AA7" s="193"/>
      <c r="AB7" s="194"/>
      <c r="AC7" s="162"/>
      <c r="AD7" s="193"/>
      <c r="AE7" s="194"/>
      <c r="AF7" s="195"/>
      <c r="AG7" s="162"/>
      <c r="AH7" s="162"/>
      <c r="AI7" s="169"/>
      <c r="AJ7" s="168"/>
      <c r="AK7" s="168"/>
      <c r="AL7" s="169"/>
      <c r="AM7" s="169"/>
      <c r="AN7" s="169"/>
      <c r="AO7" s="169"/>
      <c r="AP7" s="167"/>
      <c r="AQ7" s="169"/>
      <c r="AR7" s="169"/>
      <c r="AS7" s="169"/>
      <c r="AT7" s="169"/>
      <c r="AU7" s="196"/>
      <c r="AV7" s="197"/>
      <c r="AW7" s="197"/>
      <c r="AX7" s="197"/>
      <c r="AY7" s="197"/>
      <c r="AZ7" s="197"/>
      <c r="BA7" s="197"/>
      <c r="BB7" s="197"/>
      <c r="BC7" s="197"/>
      <c r="BD7" s="197"/>
      <c r="BE7" s="197"/>
      <c r="BF7" s="197"/>
      <c r="BG7" s="197"/>
    </row>
    <row r="8" spans="1:59" s="199" customFormat="1" x14ac:dyDescent="0.2">
      <c r="A8" s="185" t="s">
        <v>582</v>
      </c>
      <c r="B8" s="185"/>
      <c r="C8" s="336" t="str">
        <f>VLOOKUP(F8,'Полный поартикульный список'!A:B,2,0)</f>
        <v>A09</v>
      </c>
      <c r="D8" s="186" t="s">
        <v>382</v>
      </c>
      <c r="E8" s="187">
        <v>0.42</v>
      </c>
      <c r="F8" s="188">
        <v>32541202140</v>
      </c>
      <c r="G8" s="189">
        <f t="shared" si="1"/>
        <v>10.99</v>
      </c>
      <c r="H8" s="190">
        <f t="shared" si="2"/>
        <v>12.97</v>
      </c>
      <c r="I8" s="190">
        <f t="shared" si="0"/>
        <v>0</v>
      </c>
      <c r="J8" s="191"/>
      <c r="K8" s="190">
        <f>ROUND((VLOOKUP(F8,'Полный поартикульный список'!A:E,5,0)),2)</f>
        <v>12.97</v>
      </c>
      <c r="L8" s="192"/>
      <c r="M8" s="192"/>
      <c r="N8" s="192"/>
      <c r="O8" s="192"/>
      <c r="P8" s="168"/>
      <c r="Q8" s="166"/>
      <c r="R8" s="168"/>
      <c r="S8" s="166"/>
      <c r="T8" s="168"/>
      <c r="U8" s="168"/>
      <c r="V8" s="168"/>
      <c r="W8" s="168"/>
      <c r="X8" s="166"/>
      <c r="Y8" s="168"/>
      <c r="Z8" s="168"/>
      <c r="AA8" s="193"/>
      <c r="AB8" s="194"/>
      <c r="AC8" s="162"/>
      <c r="AD8" s="193"/>
      <c r="AE8" s="194"/>
      <c r="AF8" s="195"/>
      <c r="AG8" s="162"/>
      <c r="AH8" s="162"/>
      <c r="AI8" s="169"/>
      <c r="AJ8" s="168"/>
      <c r="AK8" s="168"/>
      <c r="AL8" s="169"/>
      <c r="AM8" s="169"/>
      <c r="AN8" s="169"/>
      <c r="AO8" s="169"/>
      <c r="AP8" s="167"/>
      <c r="AQ8" s="169"/>
      <c r="AR8" s="169"/>
      <c r="AS8" s="169"/>
      <c r="AT8" s="169"/>
      <c r="AU8" s="196"/>
      <c r="AV8" s="197"/>
      <c r="AW8" s="197"/>
      <c r="AX8" s="197"/>
      <c r="AY8" s="197"/>
      <c r="AZ8" s="197"/>
      <c r="BA8" s="197"/>
      <c r="BB8" s="197"/>
      <c r="BC8" s="197"/>
      <c r="BD8" s="197"/>
      <c r="BE8" s="197"/>
      <c r="BF8" s="197"/>
      <c r="BG8" s="197"/>
    </row>
    <row r="9" spans="1:59" s="199" customFormat="1" x14ac:dyDescent="0.2">
      <c r="A9" s="185" t="s">
        <v>583</v>
      </c>
      <c r="B9" s="185"/>
      <c r="C9" s="336" t="str">
        <f>VLOOKUP(F9,'Полный поартикульный список'!A:B,2,0)</f>
        <v>A09</v>
      </c>
      <c r="D9" s="186" t="s">
        <v>382</v>
      </c>
      <c r="E9" s="187">
        <v>0.6</v>
      </c>
      <c r="F9" s="188">
        <v>32541102140</v>
      </c>
      <c r="G9" s="189">
        <f t="shared" si="1"/>
        <v>11.01</v>
      </c>
      <c r="H9" s="190">
        <f t="shared" si="2"/>
        <v>12.99</v>
      </c>
      <c r="I9" s="190">
        <f>H9*J9</f>
        <v>0</v>
      </c>
      <c r="J9" s="191"/>
      <c r="K9" s="190">
        <f>ROUND((VLOOKUP(F9,'Полный поартикульный список'!A:E,5,0)),2)</f>
        <v>12.99</v>
      </c>
      <c r="L9" s="192"/>
      <c r="M9" s="192"/>
      <c r="N9" s="192"/>
      <c r="O9" s="192"/>
      <c r="P9" s="168"/>
      <c r="Q9" s="166"/>
      <c r="R9" s="168"/>
      <c r="S9" s="166"/>
      <c r="T9" s="168"/>
      <c r="U9" s="168"/>
      <c r="V9" s="168"/>
      <c r="W9" s="168"/>
      <c r="X9" s="166"/>
      <c r="Y9" s="168"/>
      <c r="Z9" s="168"/>
      <c r="AA9" s="193"/>
      <c r="AB9" s="194"/>
      <c r="AC9" s="162"/>
      <c r="AD9" s="193"/>
      <c r="AE9" s="194"/>
      <c r="AF9" s="195"/>
      <c r="AG9" s="162"/>
      <c r="AH9" s="162"/>
      <c r="AI9" s="169"/>
      <c r="AJ9" s="168"/>
      <c r="AK9" s="168"/>
      <c r="AL9" s="169"/>
      <c r="AM9" s="169"/>
      <c r="AN9" s="169"/>
      <c r="AO9" s="169"/>
      <c r="AP9" s="167"/>
      <c r="AQ9" s="169"/>
      <c r="AR9" s="169"/>
      <c r="AS9" s="169"/>
      <c r="AT9" s="169"/>
      <c r="AU9" s="196"/>
      <c r="AV9" s="197"/>
      <c r="AW9" s="197"/>
      <c r="AX9" s="197"/>
      <c r="AY9" s="197"/>
      <c r="AZ9" s="197"/>
      <c r="BA9" s="197"/>
      <c r="BB9" s="197"/>
      <c r="BC9" s="197"/>
      <c r="BD9" s="197"/>
      <c r="BE9" s="197"/>
      <c r="BF9" s="197"/>
      <c r="BG9" s="197"/>
    </row>
    <row r="10" spans="1:59" s="199" customFormat="1" x14ac:dyDescent="0.2">
      <c r="A10" s="185" t="s">
        <v>584</v>
      </c>
      <c r="B10" s="185"/>
      <c r="C10" s="336" t="str">
        <f>VLOOKUP(F10,'Полный поартикульный список'!A:B,2,0)</f>
        <v>A09</v>
      </c>
      <c r="D10" s="186" t="s">
        <v>382</v>
      </c>
      <c r="E10" s="187">
        <v>0.77</v>
      </c>
      <c r="F10" s="188">
        <v>32541103140</v>
      </c>
      <c r="G10" s="189">
        <f t="shared" si="1"/>
        <v>14.08</v>
      </c>
      <c r="H10" s="190">
        <f t="shared" si="2"/>
        <v>16.62</v>
      </c>
      <c r="I10" s="190">
        <f t="shared" si="0"/>
        <v>0</v>
      </c>
      <c r="J10" s="191"/>
      <c r="K10" s="190">
        <f>ROUND((VLOOKUP(F10,'Полный поартикульный список'!A:E,5,0)),2)</f>
        <v>16.62</v>
      </c>
      <c r="L10" s="192"/>
      <c r="M10" s="192"/>
      <c r="N10" s="192"/>
      <c r="O10" s="192"/>
      <c r="P10" s="168"/>
      <c r="Q10" s="166"/>
      <c r="R10" s="168"/>
      <c r="S10" s="166"/>
      <c r="T10" s="168"/>
      <c r="U10" s="168"/>
      <c r="V10" s="168"/>
      <c r="W10" s="168"/>
      <c r="X10" s="166"/>
      <c r="Y10" s="168"/>
      <c r="Z10" s="168"/>
      <c r="AA10" s="193"/>
      <c r="AB10" s="194"/>
      <c r="AC10" s="162"/>
      <c r="AD10" s="193"/>
      <c r="AE10" s="194"/>
      <c r="AF10" s="195"/>
      <c r="AG10" s="162"/>
      <c r="AH10" s="162"/>
      <c r="AI10" s="169"/>
      <c r="AJ10" s="168"/>
      <c r="AK10" s="168"/>
      <c r="AL10" s="169"/>
      <c r="AM10" s="169"/>
      <c r="AN10" s="169"/>
      <c r="AO10" s="169"/>
      <c r="AP10" s="167"/>
      <c r="AQ10" s="169"/>
      <c r="AR10" s="169"/>
      <c r="AS10" s="169"/>
      <c r="AT10" s="169"/>
      <c r="AU10" s="196"/>
      <c r="AV10" s="197"/>
      <c r="AW10" s="197"/>
      <c r="AX10" s="197"/>
      <c r="AY10" s="197"/>
      <c r="AZ10" s="197"/>
      <c r="BA10" s="197"/>
      <c r="BB10" s="197"/>
      <c r="BC10" s="197"/>
      <c r="BD10" s="197"/>
      <c r="BE10" s="197"/>
      <c r="BF10" s="197"/>
      <c r="BG10" s="197"/>
    </row>
    <row r="11" spans="1:59" s="200" customFormat="1" ht="12.75" customHeight="1" x14ac:dyDescent="0.2">
      <c r="A11" s="185" t="s">
        <v>585</v>
      </c>
      <c r="B11" s="185" t="s">
        <v>578</v>
      </c>
      <c r="C11" s="336" t="str">
        <f>VLOOKUP(F11,'Полный поартикульный список'!A:B,2,0)</f>
        <v>A09</v>
      </c>
      <c r="D11" s="186" t="s">
        <v>439</v>
      </c>
      <c r="E11" s="187">
        <v>3.75</v>
      </c>
      <c r="F11" s="188">
        <v>32541301120</v>
      </c>
      <c r="G11" s="189">
        <f t="shared" si="1"/>
        <v>12.36</v>
      </c>
      <c r="H11" s="190">
        <f t="shared" si="2"/>
        <v>14.59</v>
      </c>
      <c r="I11" s="190">
        <f t="shared" si="0"/>
        <v>0</v>
      </c>
      <c r="J11" s="191"/>
      <c r="K11" s="190">
        <f>ROUND((VLOOKUP(F11,'Полный поартикульный список'!A:E,5,0)),2)</f>
        <v>14.59</v>
      </c>
      <c r="L11" s="192"/>
      <c r="M11" s="192"/>
      <c r="N11" s="192"/>
      <c r="O11" s="192"/>
      <c r="P11" s="168"/>
      <c r="Q11" s="166"/>
      <c r="R11" s="168"/>
      <c r="S11" s="166"/>
      <c r="T11" s="168"/>
      <c r="U11" s="168"/>
      <c r="V11" s="168"/>
      <c r="W11" s="168"/>
      <c r="X11" s="166"/>
      <c r="Y11" s="168"/>
      <c r="Z11" s="168"/>
      <c r="AA11" s="193"/>
      <c r="AB11" s="194"/>
      <c r="AC11" s="162"/>
      <c r="AD11" s="193"/>
      <c r="AE11" s="194"/>
      <c r="AF11" s="195"/>
      <c r="AG11" s="162"/>
      <c r="AH11" s="162"/>
      <c r="AI11" s="169"/>
      <c r="AJ11" s="168"/>
      <c r="AK11" s="168"/>
      <c r="AL11" s="169"/>
      <c r="AM11" s="169"/>
      <c r="AN11" s="169"/>
      <c r="AO11" s="169"/>
      <c r="AP11" s="167"/>
      <c r="AQ11" s="169"/>
      <c r="AR11" s="169"/>
      <c r="AS11" s="169"/>
      <c r="AT11" s="169"/>
      <c r="AU11" s="196"/>
      <c r="AV11" s="197"/>
      <c r="AW11" s="197"/>
      <c r="AX11" s="197"/>
      <c r="AY11" s="197"/>
      <c r="AZ11" s="197"/>
      <c r="BA11" s="197"/>
      <c r="BB11" s="197"/>
      <c r="BC11" s="197"/>
      <c r="BD11" s="197"/>
      <c r="BE11" s="197"/>
      <c r="BF11" s="197"/>
      <c r="BG11" s="197"/>
    </row>
    <row r="12" spans="1:59" s="200" customFormat="1" x14ac:dyDescent="0.2">
      <c r="A12" s="185" t="s">
        <v>586</v>
      </c>
      <c r="B12" s="185" t="s">
        <v>579</v>
      </c>
      <c r="C12" s="336" t="str">
        <f>VLOOKUP(F12,'Полный поартикульный список'!A:B,2,0)</f>
        <v>A09</v>
      </c>
      <c r="D12" s="186" t="s">
        <v>439</v>
      </c>
      <c r="E12" s="187">
        <v>2.5499999999999998</v>
      </c>
      <c r="F12" s="188">
        <v>32541307120</v>
      </c>
      <c r="G12" s="189">
        <f t="shared" si="1"/>
        <v>12.33</v>
      </c>
      <c r="H12" s="190">
        <f t="shared" si="2"/>
        <v>14.55</v>
      </c>
      <c r="I12" s="190">
        <f t="shared" si="0"/>
        <v>0</v>
      </c>
      <c r="J12" s="191"/>
      <c r="K12" s="190">
        <f>ROUND((VLOOKUP(F12,'Полный поартикульный список'!A:E,5,0)),2)</f>
        <v>14.55</v>
      </c>
      <c r="L12" s="192"/>
      <c r="M12" s="192"/>
      <c r="N12" s="192"/>
      <c r="O12" s="192"/>
      <c r="P12" s="168"/>
      <c r="Q12" s="166"/>
      <c r="R12" s="168"/>
      <c r="S12" s="166"/>
      <c r="T12" s="168"/>
      <c r="U12" s="168"/>
      <c r="V12" s="168"/>
      <c r="W12" s="168"/>
      <c r="X12" s="166"/>
      <c r="Y12" s="168"/>
      <c r="Z12" s="168"/>
      <c r="AA12" s="193"/>
      <c r="AB12" s="194"/>
      <c r="AC12" s="162"/>
      <c r="AD12" s="193"/>
      <c r="AE12" s="194"/>
      <c r="AF12" s="195"/>
      <c r="AG12" s="162"/>
      <c r="AH12" s="162"/>
      <c r="AI12" s="167"/>
      <c r="AJ12" s="168"/>
      <c r="AK12" s="168"/>
      <c r="AL12" s="169"/>
      <c r="AM12" s="169"/>
      <c r="AN12" s="169"/>
      <c r="AO12" s="169"/>
      <c r="AP12" s="167"/>
      <c r="AQ12" s="169"/>
      <c r="AR12" s="169"/>
      <c r="AS12" s="169"/>
      <c r="AT12" s="169"/>
      <c r="AU12" s="196"/>
      <c r="AV12" s="197"/>
      <c r="AW12" s="197"/>
      <c r="AX12" s="197"/>
      <c r="AY12" s="197"/>
      <c r="AZ12" s="197"/>
      <c r="BA12" s="197"/>
      <c r="BB12" s="197"/>
      <c r="BC12" s="197"/>
      <c r="BD12" s="197"/>
      <c r="BE12" s="197"/>
      <c r="BF12" s="197"/>
      <c r="BG12" s="197"/>
    </row>
    <row r="13" spans="1:59" s="200" customFormat="1" ht="12.75" customHeight="1" x14ac:dyDescent="0.2">
      <c r="A13" s="382" t="s">
        <v>587</v>
      </c>
      <c r="B13" s="185" t="s">
        <v>578</v>
      </c>
      <c r="C13" s="336" t="str">
        <f>VLOOKUP(F13,'Полный поартикульный список'!A:B,2,0)</f>
        <v>A09</v>
      </c>
      <c r="D13" s="186" t="s">
        <v>382</v>
      </c>
      <c r="E13" s="187">
        <v>3.3</v>
      </c>
      <c r="F13" s="188">
        <v>32521901120</v>
      </c>
      <c r="G13" s="189">
        <f t="shared" si="1"/>
        <v>43.08</v>
      </c>
      <c r="H13" s="190">
        <f t="shared" si="2"/>
        <v>50.84</v>
      </c>
      <c r="I13" s="190">
        <f t="shared" si="0"/>
        <v>0</v>
      </c>
      <c r="J13" s="191"/>
      <c r="K13" s="190">
        <f>ROUND((VLOOKUP(F13,'Полный поартикульный список'!A:E,5,0)),2)</f>
        <v>50.84</v>
      </c>
      <c r="L13" s="192"/>
      <c r="M13" s="192"/>
      <c r="N13" s="192"/>
      <c r="O13" s="192"/>
      <c r="P13" s="168"/>
      <c r="Q13" s="166"/>
      <c r="R13" s="168"/>
      <c r="S13" s="166"/>
      <c r="T13" s="168"/>
      <c r="U13" s="168"/>
      <c r="V13" s="168"/>
      <c r="W13" s="168"/>
      <c r="X13" s="166"/>
      <c r="Y13" s="168"/>
      <c r="Z13" s="168"/>
      <c r="AA13" s="193"/>
      <c r="AB13" s="194"/>
      <c r="AC13" s="162"/>
      <c r="AD13" s="193"/>
      <c r="AE13" s="194"/>
      <c r="AF13" s="195"/>
      <c r="AG13" s="162"/>
      <c r="AH13" s="162"/>
      <c r="AI13" s="167"/>
      <c r="AJ13" s="168"/>
      <c r="AK13" s="168"/>
      <c r="AL13" s="169"/>
      <c r="AM13" s="169"/>
      <c r="AN13" s="169"/>
      <c r="AO13" s="169"/>
      <c r="AP13" s="167"/>
      <c r="AQ13" s="169"/>
      <c r="AR13" s="169"/>
      <c r="AS13" s="169"/>
      <c r="AT13" s="169"/>
      <c r="AU13" s="196"/>
      <c r="AV13" s="197"/>
      <c r="AW13" s="197"/>
      <c r="AX13" s="197"/>
      <c r="AY13" s="197"/>
      <c r="AZ13" s="197"/>
      <c r="BA13" s="197"/>
      <c r="BB13" s="197"/>
      <c r="BC13" s="197"/>
      <c r="BD13" s="197"/>
      <c r="BE13" s="197"/>
      <c r="BF13" s="197"/>
      <c r="BG13" s="197"/>
    </row>
    <row r="14" spans="1:59" s="200" customFormat="1" x14ac:dyDescent="0.2">
      <c r="A14" s="383"/>
      <c r="B14" s="185" t="s">
        <v>579</v>
      </c>
      <c r="C14" s="336" t="str">
        <f>VLOOKUP(F14,'Полный поартикульный список'!A:B,2,0)</f>
        <v>A09</v>
      </c>
      <c r="D14" s="186" t="s">
        <v>382</v>
      </c>
      <c r="E14" s="187">
        <v>3.3</v>
      </c>
      <c r="F14" s="188">
        <v>32521902120</v>
      </c>
      <c r="G14" s="189">
        <f t="shared" si="1"/>
        <v>65.64</v>
      </c>
      <c r="H14" s="190">
        <f t="shared" si="2"/>
        <v>77.45</v>
      </c>
      <c r="I14" s="190">
        <f t="shared" si="0"/>
        <v>0</v>
      </c>
      <c r="J14" s="191"/>
      <c r="K14" s="190">
        <f>ROUND((VLOOKUP(F14,'Полный поартикульный список'!A:E,5,0)),2)</f>
        <v>77.45</v>
      </c>
      <c r="L14" s="192"/>
      <c r="M14" s="192"/>
      <c r="N14" s="192"/>
      <c r="O14" s="192"/>
      <c r="P14" s="168"/>
      <c r="Q14" s="166"/>
      <c r="R14" s="168"/>
      <c r="S14" s="166"/>
      <c r="T14" s="168"/>
      <c r="U14" s="168"/>
      <c r="V14" s="168"/>
      <c r="W14" s="168"/>
      <c r="X14" s="166"/>
      <c r="Y14" s="168"/>
      <c r="Z14" s="168"/>
      <c r="AA14" s="193"/>
      <c r="AB14" s="194"/>
      <c r="AC14" s="162"/>
      <c r="AD14" s="193"/>
      <c r="AE14" s="194"/>
      <c r="AF14" s="195"/>
      <c r="AG14" s="162"/>
      <c r="AH14" s="162"/>
      <c r="AI14" s="167"/>
      <c r="AJ14" s="168"/>
      <c r="AK14" s="168"/>
      <c r="AL14" s="169"/>
      <c r="AM14" s="169"/>
      <c r="AN14" s="169"/>
      <c r="AO14" s="169"/>
      <c r="AP14" s="167"/>
      <c r="AQ14" s="169"/>
      <c r="AR14" s="169"/>
      <c r="AS14" s="169"/>
      <c r="AT14" s="169"/>
      <c r="AU14" s="196"/>
      <c r="AV14" s="197"/>
      <c r="AW14" s="197"/>
      <c r="AX14" s="197"/>
      <c r="AY14" s="197"/>
      <c r="AZ14" s="197"/>
      <c r="BA14" s="197"/>
      <c r="BB14" s="197"/>
      <c r="BC14" s="197"/>
      <c r="BD14" s="197"/>
      <c r="BE14" s="197"/>
      <c r="BF14" s="197"/>
      <c r="BG14" s="197"/>
    </row>
    <row r="15" spans="1:59" s="198" customFormat="1" x14ac:dyDescent="0.2">
      <c r="A15" s="381" t="s">
        <v>588</v>
      </c>
      <c r="B15" s="185" t="s">
        <v>578</v>
      </c>
      <c r="C15" s="336" t="str">
        <f>VLOOKUP(F15,'Полный поартикульный список'!A:B,2,0)</f>
        <v>A09</v>
      </c>
      <c r="D15" s="186" t="s">
        <v>439</v>
      </c>
      <c r="E15" s="187">
        <v>3.42</v>
      </c>
      <c r="F15" s="188">
        <v>32541801120</v>
      </c>
      <c r="G15" s="189">
        <f t="shared" si="1"/>
        <v>16.670000000000002</v>
      </c>
      <c r="H15" s="190">
        <f t="shared" si="2"/>
        <v>19.670000000000002</v>
      </c>
      <c r="I15" s="190">
        <f t="shared" si="0"/>
        <v>0</v>
      </c>
      <c r="J15" s="191"/>
      <c r="K15" s="190">
        <f>ROUND((VLOOKUP(F15,'Полный поартикульный список'!A:E,5,0)),2)</f>
        <v>19.670000000000002</v>
      </c>
      <c r="L15" s="192"/>
      <c r="M15" s="192"/>
      <c r="N15" s="192"/>
      <c r="O15" s="192"/>
      <c r="P15" s="168"/>
      <c r="Q15" s="166"/>
      <c r="R15" s="168"/>
      <c r="S15" s="166"/>
      <c r="T15" s="168"/>
      <c r="U15" s="168"/>
      <c r="V15" s="168"/>
      <c r="W15" s="168"/>
      <c r="X15" s="166"/>
      <c r="Y15" s="168"/>
      <c r="Z15" s="168"/>
      <c r="AA15" s="193"/>
      <c r="AB15" s="194"/>
      <c r="AC15" s="162"/>
      <c r="AD15" s="193"/>
      <c r="AE15" s="194"/>
      <c r="AF15" s="195"/>
      <c r="AG15" s="162"/>
      <c r="AH15" s="162"/>
      <c r="AI15" s="167"/>
      <c r="AJ15" s="168"/>
      <c r="AK15" s="168"/>
      <c r="AL15" s="169"/>
      <c r="AM15" s="169"/>
      <c r="AN15" s="169"/>
      <c r="AO15" s="169"/>
      <c r="AP15" s="167"/>
      <c r="AQ15" s="169"/>
      <c r="AR15" s="169"/>
      <c r="AS15" s="169"/>
      <c r="AT15" s="169"/>
      <c r="AU15" s="196"/>
      <c r="AV15" s="197"/>
      <c r="AW15" s="197"/>
      <c r="AX15" s="197"/>
      <c r="AY15" s="197"/>
      <c r="AZ15" s="197"/>
      <c r="BA15" s="197"/>
      <c r="BB15" s="197"/>
      <c r="BC15" s="197"/>
      <c r="BD15" s="197"/>
      <c r="BE15" s="197"/>
      <c r="BF15" s="197"/>
      <c r="BG15" s="197"/>
    </row>
    <row r="16" spans="1:59" s="200" customFormat="1" x14ac:dyDescent="0.2">
      <c r="A16" s="381"/>
      <c r="B16" s="185" t="s">
        <v>579</v>
      </c>
      <c r="C16" s="336" t="str">
        <f>VLOOKUP(F16,'Полный поартикульный список'!A:B,2,0)</f>
        <v>A09</v>
      </c>
      <c r="D16" s="186" t="s">
        <v>439</v>
      </c>
      <c r="E16" s="187">
        <v>3.42</v>
      </c>
      <c r="F16" s="188">
        <v>32541802120</v>
      </c>
      <c r="G16" s="189">
        <f t="shared" si="1"/>
        <v>11.08</v>
      </c>
      <c r="H16" s="190">
        <f t="shared" si="2"/>
        <v>13.07</v>
      </c>
      <c r="I16" s="190">
        <f t="shared" si="0"/>
        <v>0</v>
      </c>
      <c r="J16" s="191"/>
      <c r="K16" s="190">
        <f>ROUND((VLOOKUP(F16,'Полный поартикульный список'!A:E,5,0)),2)</f>
        <v>13.07</v>
      </c>
      <c r="L16" s="192"/>
      <c r="M16" s="192"/>
      <c r="N16" s="192"/>
      <c r="O16" s="192"/>
      <c r="P16" s="168"/>
      <c r="Q16" s="166"/>
      <c r="R16" s="168"/>
      <c r="S16" s="166"/>
      <c r="T16" s="168"/>
      <c r="U16" s="168"/>
      <c r="V16" s="168"/>
      <c r="W16" s="168"/>
      <c r="X16" s="166"/>
      <c r="Y16" s="168"/>
      <c r="Z16" s="168"/>
      <c r="AA16" s="193"/>
      <c r="AB16" s="194"/>
      <c r="AC16" s="162"/>
      <c r="AD16" s="193"/>
      <c r="AE16" s="194"/>
      <c r="AF16" s="195"/>
      <c r="AG16" s="162"/>
      <c r="AH16" s="162"/>
      <c r="AI16" s="167"/>
      <c r="AJ16" s="168"/>
      <c r="AK16" s="168"/>
      <c r="AL16" s="169"/>
      <c r="AM16" s="169"/>
      <c r="AN16" s="169"/>
      <c r="AO16" s="169"/>
      <c r="AP16" s="167"/>
      <c r="AQ16" s="169"/>
      <c r="AR16" s="169"/>
      <c r="AS16" s="169"/>
      <c r="AT16" s="169"/>
      <c r="AU16" s="196"/>
      <c r="AV16" s="197"/>
      <c r="AW16" s="197"/>
      <c r="AX16" s="197"/>
      <c r="AY16" s="197"/>
      <c r="AZ16" s="197"/>
      <c r="BA16" s="197"/>
      <c r="BB16" s="197"/>
      <c r="BC16" s="197"/>
      <c r="BD16" s="197"/>
      <c r="BE16" s="197"/>
      <c r="BF16" s="197"/>
      <c r="BG16" s="197"/>
    </row>
    <row r="17" spans="1:59" s="198" customFormat="1" x14ac:dyDescent="0.2">
      <c r="A17" s="381" t="s">
        <v>589</v>
      </c>
      <c r="B17" s="185" t="s">
        <v>578</v>
      </c>
      <c r="C17" s="336" t="str">
        <f>VLOOKUP(F17,'Полный поартикульный список'!A:B,2,0)</f>
        <v>A09</v>
      </c>
      <c r="D17" s="186" t="s">
        <v>439</v>
      </c>
      <c r="E17" s="187">
        <v>3.16</v>
      </c>
      <c r="F17" s="188">
        <v>32542001120</v>
      </c>
      <c r="G17" s="189">
        <f t="shared" si="1"/>
        <v>3.49</v>
      </c>
      <c r="H17" s="190">
        <f t="shared" si="2"/>
        <v>4.12</v>
      </c>
      <c r="I17" s="190">
        <f t="shared" si="0"/>
        <v>0</v>
      </c>
      <c r="J17" s="191"/>
      <c r="K17" s="190">
        <f>ROUND((VLOOKUP(F17,'Полный поартикульный список'!A:E,5,0)),2)</f>
        <v>4.12</v>
      </c>
      <c r="L17" s="192"/>
      <c r="M17" s="192"/>
      <c r="N17" s="192"/>
      <c r="O17" s="192"/>
      <c r="P17" s="168"/>
      <c r="Q17" s="166"/>
      <c r="R17" s="168"/>
      <c r="S17" s="166"/>
      <c r="T17" s="168"/>
      <c r="U17" s="168"/>
      <c r="V17" s="168"/>
      <c r="W17" s="168"/>
      <c r="X17" s="166"/>
      <c r="Y17" s="168"/>
      <c r="Z17" s="168"/>
      <c r="AA17" s="193"/>
      <c r="AB17" s="194"/>
      <c r="AC17" s="162"/>
      <c r="AD17" s="193"/>
      <c r="AE17" s="194"/>
      <c r="AF17" s="195"/>
      <c r="AG17" s="162"/>
      <c r="AH17" s="162"/>
      <c r="AI17" s="169"/>
      <c r="AJ17" s="168"/>
      <c r="AK17" s="168"/>
      <c r="AL17" s="169"/>
      <c r="AM17" s="169"/>
      <c r="AN17" s="169"/>
      <c r="AO17" s="169"/>
      <c r="AP17" s="167"/>
      <c r="AQ17" s="169"/>
      <c r="AR17" s="169"/>
      <c r="AS17" s="169"/>
      <c r="AT17" s="169"/>
      <c r="AU17" s="196"/>
      <c r="AV17" s="197"/>
      <c r="AW17" s="197"/>
      <c r="AX17" s="197"/>
      <c r="AY17" s="197"/>
      <c r="AZ17" s="197"/>
      <c r="BA17" s="197"/>
      <c r="BB17" s="197"/>
      <c r="BC17" s="197"/>
      <c r="BD17" s="197"/>
      <c r="BE17" s="197"/>
      <c r="BF17" s="197"/>
      <c r="BG17" s="197"/>
    </row>
    <row r="18" spans="1:59" s="200" customFormat="1" x14ac:dyDescent="0.2">
      <c r="A18" s="381"/>
      <c r="B18" s="185" t="s">
        <v>579</v>
      </c>
      <c r="C18" s="336" t="str">
        <f>VLOOKUP(F18,'Полный поартикульный список'!A:B,2,0)</f>
        <v>A09</v>
      </c>
      <c r="D18" s="186" t="s">
        <v>382</v>
      </c>
      <c r="E18" s="187">
        <v>3.16</v>
      </c>
      <c r="F18" s="188">
        <v>32542002120</v>
      </c>
      <c r="G18" s="189">
        <f t="shared" si="1"/>
        <v>77.66</v>
      </c>
      <c r="H18" s="190">
        <f t="shared" si="2"/>
        <v>91.64</v>
      </c>
      <c r="I18" s="190">
        <f t="shared" si="0"/>
        <v>0</v>
      </c>
      <c r="J18" s="191"/>
      <c r="K18" s="190">
        <f>ROUND((VLOOKUP(F18,'Полный поартикульный список'!A:E,5,0)),2)</f>
        <v>91.64</v>
      </c>
      <c r="L18" s="192"/>
      <c r="M18" s="192"/>
      <c r="N18" s="192"/>
      <c r="O18" s="192"/>
      <c r="P18" s="168"/>
      <c r="Q18" s="166"/>
      <c r="R18" s="168"/>
      <c r="S18" s="166"/>
      <c r="T18" s="168"/>
      <c r="U18" s="168"/>
      <c r="V18" s="168"/>
      <c r="W18" s="168"/>
      <c r="X18" s="166"/>
      <c r="Y18" s="168"/>
      <c r="Z18" s="168"/>
      <c r="AA18" s="193"/>
      <c r="AB18" s="194"/>
      <c r="AC18" s="162"/>
      <c r="AD18" s="193"/>
      <c r="AE18" s="194"/>
      <c r="AF18" s="195"/>
      <c r="AG18" s="162"/>
      <c r="AH18" s="162"/>
      <c r="AI18" s="169"/>
      <c r="AJ18" s="168"/>
      <c r="AK18" s="168"/>
      <c r="AL18" s="169"/>
      <c r="AM18" s="169"/>
      <c r="AN18" s="169"/>
      <c r="AO18" s="169"/>
      <c r="AP18" s="167"/>
      <c r="AQ18" s="169"/>
      <c r="AR18" s="169"/>
      <c r="AS18" s="169"/>
      <c r="AT18" s="169"/>
      <c r="AU18" s="196"/>
      <c r="AV18" s="197"/>
      <c r="AW18" s="197"/>
      <c r="AX18" s="197"/>
      <c r="AY18" s="197"/>
      <c r="AZ18" s="197"/>
      <c r="BA18" s="197"/>
      <c r="BB18" s="197"/>
      <c r="BC18" s="197"/>
      <c r="BD18" s="197"/>
      <c r="BE18" s="197"/>
      <c r="BF18" s="197"/>
      <c r="BG18" s="197"/>
    </row>
    <row r="19" spans="1:59" s="200" customFormat="1" x14ac:dyDescent="0.2">
      <c r="A19" s="381" t="s">
        <v>590</v>
      </c>
      <c r="B19" s="185" t="s">
        <v>578</v>
      </c>
      <c r="C19" s="336" t="str">
        <f>VLOOKUP(F19,'Полный поартикульный список'!A:B,2,0)</f>
        <v>A09</v>
      </c>
      <c r="D19" s="186" t="s">
        <v>382</v>
      </c>
      <c r="E19" s="187">
        <v>2.81</v>
      </c>
      <c r="F19" s="188">
        <v>32542601120</v>
      </c>
      <c r="G19" s="189">
        <f t="shared" si="1"/>
        <v>66.95</v>
      </c>
      <c r="H19" s="190">
        <f t="shared" si="2"/>
        <v>79</v>
      </c>
      <c r="I19" s="190">
        <f t="shared" si="0"/>
        <v>0</v>
      </c>
      <c r="J19" s="191"/>
      <c r="K19" s="190">
        <f>ROUND((VLOOKUP(F19,'Полный поартикульный список'!A:E,5,0)),2)</f>
        <v>79</v>
      </c>
      <c r="L19" s="192"/>
      <c r="M19" s="192"/>
      <c r="N19" s="192"/>
      <c r="O19" s="192"/>
      <c r="P19" s="168"/>
      <c r="Q19" s="166"/>
      <c r="R19" s="168"/>
      <c r="S19" s="166"/>
      <c r="T19" s="168"/>
      <c r="U19" s="168"/>
      <c r="V19" s="168"/>
      <c r="W19" s="168"/>
      <c r="X19" s="166"/>
      <c r="Y19" s="168"/>
      <c r="Z19" s="168"/>
      <c r="AA19" s="193"/>
      <c r="AB19" s="194"/>
      <c r="AC19" s="162"/>
      <c r="AD19" s="193"/>
      <c r="AE19" s="194"/>
      <c r="AF19" s="195"/>
      <c r="AG19" s="162"/>
      <c r="AH19" s="162"/>
      <c r="AI19" s="169"/>
      <c r="AJ19" s="168"/>
      <c r="AK19" s="168"/>
      <c r="AL19" s="169"/>
      <c r="AM19" s="169"/>
      <c r="AN19" s="169"/>
      <c r="AO19" s="169"/>
      <c r="AP19" s="167"/>
      <c r="AQ19" s="169"/>
      <c r="AR19" s="169"/>
      <c r="AS19" s="169"/>
      <c r="AT19" s="169"/>
      <c r="AU19" s="196"/>
      <c r="AV19" s="197"/>
      <c r="AW19" s="197"/>
      <c r="AX19" s="197"/>
      <c r="AY19" s="197"/>
      <c r="AZ19" s="197"/>
      <c r="BA19" s="197"/>
      <c r="BB19" s="197"/>
      <c r="BC19" s="197"/>
      <c r="BD19" s="197"/>
      <c r="BE19" s="197"/>
      <c r="BF19" s="197"/>
      <c r="BG19" s="197"/>
    </row>
    <row r="20" spans="1:59" s="200" customFormat="1" x14ac:dyDescent="0.2">
      <c r="A20" s="381"/>
      <c r="B20" s="185" t="s">
        <v>579</v>
      </c>
      <c r="C20" s="336" t="str">
        <f>VLOOKUP(F20,'Полный поартикульный список'!A:B,2,0)</f>
        <v>A09</v>
      </c>
      <c r="D20" s="186" t="s">
        <v>382</v>
      </c>
      <c r="E20" s="187">
        <v>2.81</v>
      </c>
      <c r="F20" s="188">
        <v>32542602120</v>
      </c>
      <c r="G20" s="189">
        <f t="shared" si="1"/>
        <v>172.19</v>
      </c>
      <c r="H20" s="190">
        <f t="shared" si="2"/>
        <v>203.18</v>
      </c>
      <c r="I20" s="190">
        <f t="shared" si="0"/>
        <v>0</v>
      </c>
      <c r="J20" s="191"/>
      <c r="K20" s="190">
        <f>ROUND((VLOOKUP(F20,'Полный поартикульный список'!A:E,5,0)),2)</f>
        <v>203.18</v>
      </c>
      <c r="L20" s="192"/>
      <c r="M20" s="192"/>
      <c r="N20" s="192"/>
      <c r="O20" s="192"/>
      <c r="P20" s="168"/>
      <c r="Q20" s="166"/>
      <c r="R20" s="168"/>
      <c r="S20" s="166"/>
      <c r="T20" s="168"/>
      <c r="U20" s="168"/>
      <c r="V20" s="168"/>
      <c r="W20" s="168"/>
      <c r="X20" s="166"/>
      <c r="Y20" s="168"/>
      <c r="Z20" s="168"/>
      <c r="AA20" s="193"/>
      <c r="AB20" s="194"/>
      <c r="AC20" s="162"/>
      <c r="AD20" s="193"/>
      <c r="AE20" s="194"/>
      <c r="AF20" s="195"/>
      <c r="AG20" s="162"/>
      <c r="AH20" s="162"/>
      <c r="AI20" s="169"/>
      <c r="AJ20" s="168"/>
      <c r="AK20" s="168"/>
      <c r="AL20" s="169"/>
      <c r="AM20" s="169"/>
      <c r="AN20" s="169"/>
      <c r="AO20" s="169"/>
      <c r="AP20" s="167"/>
      <c r="AQ20" s="169"/>
      <c r="AR20" s="169"/>
      <c r="AS20" s="169"/>
      <c r="AT20" s="169"/>
      <c r="AU20" s="196"/>
      <c r="AV20" s="197"/>
      <c r="AW20" s="197"/>
      <c r="AX20" s="197"/>
      <c r="AY20" s="197"/>
      <c r="AZ20" s="197"/>
      <c r="BA20" s="197"/>
      <c r="BB20" s="197"/>
      <c r="BC20" s="197"/>
      <c r="BD20" s="197"/>
      <c r="BE20" s="197"/>
      <c r="BF20" s="197"/>
      <c r="BG20" s="197"/>
    </row>
    <row r="21" spans="1:59" s="200" customFormat="1" ht="22.5" x14ac:dyDescent="0.2">
      <c r="A21" s="185" t="s">
        <v>591</v>
      </c>
      <c r="B21" s="185"/>
      <c r="C21" s="336" t="str">
        <f>VLOOKUP(F21,'Полный поартикульный список'!A:B,2,0)</f>
        <v>A09</v>
      </c>
      <c r="D21" s="186" t="s">
        <v>382</v>
      </c>
      <c r="E21" s="187">
        <v>0.35</v>
      </c>
      <c r="F21" s="188">
        <v>32508222120</v>
      </c>
      <c r="G21" s="189">
        <f t="shared" si="1"/>
        <v>14.29</v>
      </c>
      <c r="H21" s="190">
        <f t="shared" si="2"/>
        <v>16.86</v>
      </c>
      <c r="I21" s="190">
        <f t="shared" si="0"/>
        <v>0</v>
      </c>
      <c r="J21" s="191"/>
      <c r="K21" s="190">
        <f>ROUND((VLOOKUP(F21,'Полный поартикульный список'!A:E,5,0)),2)</f>
        <v>16.86</v>
      </c>
      <c r="L21" s="192"/>
      <c r="M21" s="192"/>
      <c r="N21" s="192"/>
      <c r="O21" s="192"/>
      <c r="P21" s="168"/>
      <c r="Q21" s="166"/>
      <c r="R21" s="168"/>
      <c r="S21" s="166"/>
      <c r="T21" s="168"/>
      <c r="U21" s="168"/>
      <c r="V21" s="168"/>
      <c r="W21" s="168"/>
      <c r="X21" s="166"/>
      <c r="Y21" s="168"/>
      <c r="Z21" s="168"/>
      <c r="AA21" s="193"/>
      <c r="AB21" s="194"/>
      <c r="AC21" s="162"/>
      <c r="AD21" s="193"/>
      <c r="AE21" s="194"/>
      <c r="AF21" s="195"/>
      <c r="AG21" s="162"/>
      <c r="AH21" s="162"/>
      <c r="AI21" s="169"/>
      <c r="AJ21" s="168"/>
      <c r="AK21" s="168"/>
      <c r="AL21" s="169"/>
      <c r="AM21" s="169"/>
      <c r="AN21" s="169"/>
      <c r="AO21" s="169"/>
      <c r="AP21" s="167"/>
      <c r="AQ21" s="169"/>
      <c r="AR21" s="169"/>
      <c r="AS21" s="169"/>
      <c r="AT21" s="169"/>
      <c r="AU21" s="196"/>
      <c r="AV21" s="197"/>
      <c r="AW21" s="197"/>
      <c r="AX21" s="197"/>
      <c r="AY21" s="197"/>
      <c r="AZ21" s="197"/>
      <c r="BA21" s="197"/>
      <c r="BB21" s="197"/>
      <c r="BC21" s="197"/>
      <c r="BD21" s="197"/>
      <c r="BE21" s="197"/>
      <c r="BF21" s="197"/>
      <c r="BG21" s="197"/>
    </row>
    <row r="22" spans="1:59" s="200" customFormat="1" x14ac:dyDescent="0.2">
      <c r="A22" s="185" t="s">
        <v>592</v>
      </c>
      <c r="B22" s="185"/>
      <c r="C22" s="336" t="str">
        <f>VLOOKUP(F22,'Полный поартикульный список'!A:B,2,0)</f>
        <v>A09</v>
      </c>
      <c r="D22" s="186" t="s">
        <v>439</v>
      </c>
      <c r="E22" s="187">
        <v>1.2999999999999999E-2</v>
      </c>
      <c r="F22" s="188">
        <v>5010712332</v>
      </c>
      <c r="G22" s="189">
        <f t="shared" si="1"/>
        <v>4.26</v>
      </c>
      <c r="H22" s="190">
        <f t="shared" si="2"/>
        <v>5.03</v>
      </c>
      <c r="I22" s="190">
        <f t="shared" si="0"/>
        <v>0</v>
      </c>
      <c r="J22" s="191"/>
      <c r="K22" s="190">
        <f>ROUND((VLOOKUP(F22,'Полный поартикульный список'!A:E,5,0)),2)</f>
        <v>5.03</v>
      </c>
      <c r="L22" s="192"/>
      <c r="M22" s="192"/>
      <c r="N22" s="192"/>
      <c r="O22" s="192"/>
      <c r="P22" s="168"/>
      <c r="Q22" s="166"/>
      <c r="R22" s="168"/>
      <c r="S22" s="166"/>
      <c r="T22" s="168"/>
      <c r="U22" s="168"/>
      <c r="V22" s="168"/>
      <c r="W22" s="168"/>
      <c r="X22" s="166"/>
      <c r="Y22" s="168"/>
      <c r="Z22" s="168"/>
      <c r="AA22" s="193"/>
      <c r="AB22" s="194"/>
      <c r="AC22" s="162"/>
      <c r="AD22" s="193"/>
      <c r="AE22" s="194"/>
      <c r="AF22" s="195"/>
      <c r="AG22" s="162"/>
      <c r="AH22" s="162"/>
      <c r="AI22" s="169"/>
      <c r="AJ22" s="168"/>
      <c r="AK22" s="168"/>
      <c r="AL22" s="169"/>
      <c r="AM22" s="169"/>
      <c r="AN22" s="169"/>
      <c r="AO22" s="169"/>
      <c r="AP22" s="167"/>
      <c r="AQ22" s="169"/>
      <c r="AR22" s="169"/>
      <c r="AS22" s="169"/>
      <c r="AT22" s="169"/>
      <c r="AU22" s="196"/>
      <c r="AV22" s="197"/>
      <c r="AW22" s="197"/>
      <c r="AX22" s="197"/>
      <c r="AY22" s="197"/>
      <c r="AZ22" s="197"/>
      <c r="BA22" s="197"/>
      <c r="BB22" s="197"/>
      <c r="BC22" s="197"/>
      <c r="BD22" s="197"/>
      <c r="BE22" s="197"/>
      <c r="BF22" s="197"/>
      <c r="BG22" s="197"/>
    </row>
    <row r="23" spans="1:59" s="200" customFormat="1" x14ac:dyDescent="0.2">
      <c r="A23" s="185" t="s">
        <v>593</v>
      </c>
      <c r="B23" s="185"/>
      <c r="C23" s="336" t="str">
        <f>VLOOKUP(F23,'Полный поартикульный список'!A:B,2,0)</f>
        <v>A09</v>
      </c>
      <c r="D23" s="201" t="s">
        <v>439</v>
      </c>
      <c r="E23" s="187">
        <v>7.5</v>
      </c>
      <c r="F23" s="188">
        <v>32513702120</v>
      </c>
      <c r="G23" s="189">
        <f t="shared" si="1"/>
        <v>0.98</v>
      </c>
      <c r="H23" s="190">
        <f t="shared" si="2"/>
        <v>1.1599999999999999</v>
      </c>
      <c r="I23" s="190">
        <f t="shared" si="0"/>
        <v>0</v>
      </c>
      <c r="J23" s="191"/>
      <c r="K23" s="190">
        <f>ROUND((VLOOKUP(F23,'Полный поартикульный список'!A:E,5,0)),2)</f>
        <v>1.1599999999999999</v>
      </c>
      <c r="L23" s="192"/>
      <c r="M23" s="192"/>
      <c r="N23" s="192"/>
      <c r="O23" s="192"/>
      <c r="P23" s="168"/>
      <c r="Q23" s="166"/>
      <c r="R23" s="168"/>
      <c r="S23" s="166"/>
      <c r="T23" s="168"/>
      <c r="U23" s="168"/>
      <c r="V23" s="168"/>
      <c r="W23" s="168"/>
      <c r="X23" s="166"/>
      <c r="Y23" s="168"/>
      <c r="Z23" s="168"/>
      <c r="AA23" s="193"/>
      <c r="AB23" s="194"/>
      <c r="AC23" s="162"/>
      <c r="AD23" s="193"/>
      <c r="AE23" s="194"/>
      <c r="AF23" s="195"/>
      <c r="AG23" s="162"/>
      <c r="AH23" s="162"/>
      <c r="AI23" s="169"/>
      <c r="AJ23" s="168"/>
      <c r="AK23" s="168"/>
      <c r="AL23" s="169"/>
      <c r="AM23" s="169"/>
      <c r="AN23" s="169"/>
      <c r="AO23" s="169"/>
      <c r="AP23" s="167"/>
      <c r="AQ23" s="169"/>
      <c r="AR23" s="169"/>
      <c r="AS23" s="169"/>
      <c r="AT23" s="169"/>
      <c r="AU23" s="196"/>
      <c r="AV23" s="197"/>
      <c r="AW23" s="197"/>
      <c r="AX23" s="197"/>
      <c r="AY23" s="197"/>
      <c r="AZ23" s="197"/>
      <c r="BA23" s="197"/>
      <c r="BB23" s="197"/>
      <c r="BC23" s="197"/>
      <c r="BD23" s="197"/>
      <c r="BE23" s="197"/>
      <c r="BF23" s="197"/>
      <c r="BG23" s="197"/>
    </row>
    <row r="24" spans="1:59" s="200" customFormat="1" x14ac:dyDescent="0.2">
      <c r="A24" s="202" t="s">
        <v>594</v>
      </c>
      <c r="B24" s="202" t="s">
        <v>578</v>
      </c>
      <c r="C24" s="336" t="str">
        <f>VLOOKUP(F24,'Полный поартикульный список'!A:B,2,0)</f>
        <v>A09</v>
      </c>
      <c r="D24" s="201" t="s">
        <v>382</v>
      </c>
      <c r="E24" s="203">
        <v>13.3</v>
      </c>
      <c r="F24" s="204">
        <v>32543001120</v>
      </c>
      <c r="G24" s="189">
        <f t="shared" si="1"/>
        <v>160.81</v>
      </c>
      <c r="H24" s="190">
        <f t="shared" si="2"/>
        <v>189.75</v>
      </c>
      <c r="I24" s="205">
        <f t="shared" si="0"/>
        <v>0</v>
      </c>
      <c r="J24" s="206"/>
      <c r="K24" s="190">
        <f>ROUND((VLOOKUP(F24,'Полный поартикульный список'!A:E,5,0)),2)</f>
        <v>189.75</v>
      </c>
      <c r="L24" s="192"/>
      <c r="M24" s="192"/>
      <c r="N24" s="192"/>
      <c r="O24" s="192"/>
      <c r="P24" s="168"/>
      <c r="Q24" s="166"/>
      <c r="R24" s="168"/>
      <c r="S24" s="166"/>
      <c r="T24" s="168"/>
      <c r="U24" s="168"/>
      <c r="V24" s="168"/>
      <c r="W24" s="168"/>
      <c r="X24" s="166"/>
      <c r="Y24" s="168"/>
      <c r="Z24" s="168"/>
      <c r="AA24" s="193"/>
      <c r="AB24" s="194"/>
      <c r="AC24" s="162"/>
      <c r="AD24" s="193"/>
      <c r="AE24" s="194"/>
      <c r="AF24" s="195"/>
      <c r="AG24" s="162"/>
      <c r="AH24" s="162"/>
      <c r="AI24" s="169"/>
      <c r="AJ24" s="168"/>
      <c r="AK24" s="168"/>
      <c r="AL24" s="169"/>
      <c r="AM24" s="169"/>
      <c r="AN24" s="169"/>
      <c r="AO24" s="169"/>
      <c r="AP24" s="167"/>
      <c r="AQ24" s="169"/>
      <c r="AR24" s="169"/>
      <c r="AS24" s="169"/>
      <c r="AT24" s="169"/>
      <c r="AU24" s="196"/>
      <c r="AV24" s="197"/>
      <c r="AW24" s="197"/>
      <c r="AX24" s="197"/>
      <c r="AY24" s="197"/>
      <c r="AZ24" s="197"/>
      <c r="BA24" s="197"/>
      <c r="BB24" s="197"/>
      <c r="BC24" s="197"/>
      <c r="BD24" s="197"/>
      <c r="BE24" s="197"/>
      <c r="BF24" s="197"/>
      <c r="BG24" s="197"/>
    </row>
    <row r="25" spans="1:59" s="199" customFormat="1" x14ac:dyDescent="0.2">
      <c r="A25" s="185" t="s">
        <v>595</v>
      </c>
      <c r="B25" s="185"/>
      <c r="C25" s="336" t="str">
        <f>VLOOKUP(F25,'Полный поартикульный список'!A:B,2,0)</f>
        <v>A09</v>
      </c>
      <c r="D25" s="186" t="s">
        <v>439</v>
      </c>
      <c r="E25" s="187">
        <v>0.16</v>
      </c>
      <c r="F25" s="188">
        <v>32541001120</v>
      </c>
      <c r="G25" s="189">
        <f t="shared" si="1"/>
        <v>2.99</v>
      </c>
      <c r="H25" s="190">
        <f t="shared" si="2"/>
        <v>3.53</v>
      </c>
      <c r="I25" s="190">
        <f>H25*J25</f>
        <v>0</v>
      </c>
      <c r="J25" s="191"/>
      <c r="K25" s="190">
        <f>ROUND((VLOOKUP(F25,'Полный поартикульный список'!A:E,5,0)),2)</f>
        <v>3.53</v>
      </c>
      <c r="L25" s="192"/>
      <c r="M25" s="192"/>
      <c r="N25" s="192"/>
      <c r="O25" s="192"/>
      <c r="P25" s="168"/>
      <c r="Q25" s="166"/>
      <c r="R25" s="168"/>
      <c r="S25" s="166"/>
      <c r="T25" s="168"/>
      <c r="U25" s="168"/>
      <c r="V25" s="168"/>
      <c r="W25" s="168"/>
      <c r="X25" s="166"/>
      <c r="Y25" s="168"/>
      <c r="Z25" s="168"/>
      <c r="AA25" s="193"/>
      <c r="AB25" s="194"/>
      <c r="AC25" s="162"/>
      <c r="AD25" s="193"/>
      <c r="AE25" s="194"/>
      <c r="AF25" s="195"/>
      <c r="AG25" s="162"/>
      <c r="AH25" s="162"/>
      <c r="AI25" s="169"/>
      <c r="AJ25" s="168"/>
      <c r="AK25" s="168"/>
      <c r="AL25" s="169"/>
      <c r="AM25" s="169"/>
      <c r="AN25" s="169"/>
      <c r="AO25" s="169"/>
      <c r="AP25" s="167"/>
      <c r="AQ25" s="169"/>
      <c r="AR25" s="169"/>
      <c r="AS25" s="169"/>
      <c r="AT25" s="169"/>
      <c r="AU25" s="196"/>
      <c r="AV25" s="197"/>
      <c r="AW25" s="197"/>
      <c r="AX25" s="197"/>
      <c r="AY25" s="197"/>
      <c r="AZ25" s="197"/>
      <c r="BA25" s="197"/>
      <c r="BB25" s="197"/>
      <c r="BC25" s="197"/>
      <c r="BD25" s="197"/>
      <c r="BE25" s="197"/>
      <c r="BF25" s="197"/>
      <c r="BG25" s="197"/>
    </row>
    <row r="26" spans="1:59" s="200" customFormat="1" x14ac:dyDescent="0.2">
      <c r="A26" s="185" t="s">
        <v>596</v>
      </c>
      <c r="B26" s="185"/>
      <c r="C26" s="336" t="str">
        <f>VLOOKUP(F26,'Полный поартикульный список'!A:B,2,0)</f>
        <v>A09</v>
      </c>
      <c r="D26" s="186" t="s">
        <v>439</v>
      </c>
      <c r="E26" s="187">
        <v>3</v>
      </c>
      <c r="F26" s="188">
        <v>32542402120</v>
      </c>
      <c r="G26" s="189">
        <f t="shared" si="1"/>
        <v>0.6</v>
      </c>
      <c r="H26" s="190">
        <f t="shared" si="2"/>
        <v>0.71</v>
      </c>
      <c r="I26" s="190">
        <f t="shared" si="0"/>
        <v>0</v>
      </c>
      <c r="J26" s="191"/>
      <c r="K26" s="190">
        <f>ROUND((VLOOKUP(F26,'Полный поартикульный список'!A:E,5,0)),2)</f>
        <v>0.71</v>
      </c>
      <c r="L26" s="192"/>
      <c r="M26" s="192"/>
      <c r="N26" s="192"/>
      <c r="O26" s="192"/>
      <c r="P26" s="168"/>
      <c r="Q26" s="166"/>
      <c r="R26" s="168"/>
      <c r="S26" s="166"/>
      <c r="T26" s="168"/>
      <c r="U26" s="168"/>
      <c r="V26" s="168"/>
      <c r="W26" s="168"/>
      <c r="X26" s="166"/>
      <c r="Y26" s="168"/>
      <c r="Z26" s="168"/>
      <c r="AA26" s="193"/>
      <c r="AB26" s="194"/>
      <c r="AC26" s="162"/>
      <c r="AD26" s="193"/>
      <c r="AE26" s="194"/>
      <c r="AF26" s="195"/>
      <c r="AG26" s="162"/>
      <c r="AH26" s="162"/>
      <c r="AI26" s="169"/>
      <c r="AJ26" s="168"/>
      <c r="AK26" s="168"/>
      <c r="AL26" s="169"/>
      <c r="AM26" s="169"/>
      <c r="AN26" s="169"/>
      <c r="AO26" s="169"/>
      <c r="AP26" s="167"/>
      <c r="AQ26" s="169"/>
      <c r="AR26" s="169"/>
      <c r="AS26" s="169"/>
      <c r="AT26" s="169"/>
      <c r="AU26" s="196"/>
      <c r="AV26" s="197"/>
      <c r="AW26" s="197"/>
      <c r="AX26" s="197"/>
      <c r="AY26" s="197"/>
      <c r="AZ26" s="197"/>
      <c r="BA26" s="197"/>
      <c r="BB26" s="197"/>
      <c r="BC26" s="197"/>
      <c r="BD26" s="197"/>
      <c r="BE26" s="197"/>
      <c r="BF26" s="197"/>
      <c r="BG26" s="197"/>
    </row>
    <row r="27" spans="1:59" s="200" customFormat="1" x14ac:dyDescent="0.2">
      <c r="A27" s="185" t="s">
        <v>791</v>
      </c>
      <c r="B27" s="185"/>
      <c r="C27" s="336" t="str">
        <f>VLOOKUP(F27,'Полный поартикульный список'!A:B,2,0)</f>
        <v>A09</v>
      </c>
      <c r="D27" s="186" t="s">
        <v>382</v>
      </c>
      <c r="E27" s="187">
        <v>0.37</v>
      </c>
      <c r="F27" s="188">
        <v>4400330</v>
      </c>
      <c r="G27" s="189">
        <f t="shared" si="1"/>
        <v>22.04</v>
      </c>
      <c r="H27" s="190">
        <f t="shared" si="2"/>
        <v>26.01</v>
      </c>
      <c r="I27" s="190">
        <f t="shared" si="0"/>
        <v>0</v>
      </c>
      <c r="J27" s="191"/>
      <c r="K27" s="190">
        <f>ROUND((VLOOKUP(F27,'Полный поартикульный список'!A:E,5,0)),2)</f>
        <v>26.01</v>
      </c>
      <c r="L27" s="192"/>
      <c r="M27" s="192"/>
      <c r="N27" s="192"/>
      <c r="O27" s="192"/>
      <c r="P27" s="168"/>
      <c r="Q27" s="166"/>
      <c r="R27" s="168"/>
      <c r="S27" s="166"/>
      <c r="T27" s="168"/>
      <c r="U27" s="168"/>
      <c r="V27" s="168"/>
      <c r="W27" s="168"/>
      <c r="X27" s="166"/>
      <c r="Y27" s="168"/>
      <c r="Z27" s="168"/>
      <c r="AA27" s="193"/>
      <c r="AB27" s="194"/>
      <c r="AC27" s="162"/>
      <c r="AD27" s="193"/>
      <c r="AE27" s="194"/>
      <c r="AF27" s="195"/>
      <c r="AG27" s="162"/>
      <c r="AH27" s="162"/>
      <c r="AI27" s="169"/>
      <c r="AJ27" s="168"/>
      <c r="AK27" s="168"/>
      <c r="AL27" s="169"/>
      <c r="AM27" s="169"/>
      <c r="AN27" s="169"/>
      <c r="AO27" s="169"/>
      <c r="AP27" s="167"/>
      <c r="AQ27" s="169"/>
      <c r="AR27" s="169"/>
      <c r="AS27" s="169"/>
      <c r="AT27" s="169"/>
      <c r="AU27" s="196"/>
      <c r="AV27" s="197"/>
      <c r="AW27" s="197"/>
      <c r="AX27" s="197"/>
      <c r="AY27" s="197"/>
      <c r="AZ27" s="197"/>
      <c r="BA27" s="197"/>
      <c r="BB27" s="197"/>
      <c r="BC27" s="197"/>
      <c r="BD27" s="197"/>
      <c r="BE27" s="197"/>
      <c r="BF27" s="197"/>
      <c r="BG27" s="197"/>
    </row>
    <row r="28" spans="1:59" s="200" customFormat="1" x14ac:dyDescent="0.2">
      <c r="A28" s="185" t="s">
        <v>597</v>
      </c>
      <c r="B28" s="185"/>
      <c r="C28" s="336" t="str">
        <f>VLOOKUP(F28,'Полный поартикульный список'!A:B,2,0)</f>
        <v>A09</v>
      </c>
      <c r="D28" s="186" t="s">
        <v>382</v>
      </c>
      <c r="E28" s="187">
        <v>0.28999999999999998</v>
      </c>
      <c r="F28" s="188">
        <v>4400310</v>
      </c>
      <c r="G28" s="189">
        <f t="shared" si="1"/>
        <v>17.190000000000001</v>
      </c>
      <c r="H28" s="190">
        <f t="shared" si="2"/>
        <v>20.29</v>
      </c>
      <c r="I28" s="190">
        <f t="shared" si="0"/>
        <v>0</v>
      </c>
      <c r="J28" s="191"/>
      <c r="K28" s="190">
        <f>ROUND((VLOOKUP(F28,'Полный поартикульный список'!A:E,5,0)),2)</f>
        <v>20.29</v>
      </c>
      <c r="L28" s="192"/>
      <c r="M28" s="192"/>
      <c r="N28" s="192"/>
      <c r="O28" s="192"/>
      <c r="P28" s="168"/>
      <c r="Q28" s="166"/>
      <c r="R28" s="168"/>
      <c r="S28" s="166"/>
      <c r="T28" s="168"/>
      <c r="U28" s="168"/>
      <c r="V28" s="168"/>
      <c r="W28" s="168"/>
      <c r="X28" s="166"/>
      <c r="Y28" s="168"/>
      <c r="Z28" s="168"/>
      <c r="AA28" s="193"/>
      <c r="AB28" s="194"/>
      <c r="AC28" s="162"/>
      <c r="AD28" s="193"/>
      <c r="AE28" s="194"/>
      <c r="AF28" s="195"/>
      <c r="AG28" s="162"/>
      <c r="AH28" s="162"/>
      <c r="AI28" s="169"/>
      <c r="AJ28" s="168"/>
      <c r="AK28" s="168"/>
      <c r="AL28" s="169"/>
      <c r="AM28" s="169"/>
      <c r="AN28" s="169"/>
      <c r="AO28" s="169"/>
      <c r="AP28" s="167"/>
      <c r="AQ28" s="169"/>
      <c r="AR28" s="169"/>
      <c r="AS28" s="169"/>
      <c r="AT28" s="169"/>
      <c r="AU28" s="196"/>
      <c r="AV28" s="197"/>
      <c r="AW28" s="197"/>
      <c r="AX28" s="197"/>
      <c r="AY28" s="197"/>
      <c r="AZ28" s="197"/>
      <c r="BA28" s="197"/>
      <c r="BB28" s="197"/>
      <c r="BC28" s="197"/>
      <c r="BD28" s="197"/>
      <c r="BE28" s="197"/>
      <c r="BF28" s="197"/>
      <c r="BG28" s="197"/>
    </row>
    <row r="29" spans="1:59" s="200" customFormat="1" x14ac:dyDescent="0.2">
      <c r="A29" s="185" t="s">
        <v>598</v>
      </c>
      <c r="B29" s="185"/>
      <c r="C29" s="336" t="str">
        <f>VLOOKUP(F29,'Полный поартикульный список'!A:B,2,0)</f>
        <v>A09</v>
      </c>
      <c r="D29" s="186" t="s">
        <v>382</v>
      </c>
      <c r="E29" s="187">
        <v>0.09</v>
      </c>
      <c r="F29" s="188">
        <v>4400350</v>
      </c>
      <c r="G29" s="189">
        <f t="shared" si="1"/>
        <v>8.4600000000000009</v>
      </c>
      <c r="H29" s="190">
        <f t="shared" si="2"/>
        <v>9.98</v>
      </c>
      <c r="I29" s="190">
        <f t="shared" si="0"/>
        <v>0</v>
      </c>
      <c r="J29" s="191"/>
      <c r="K29" s="190">
        <f>ROUND((VLOOKUP(F29,'Полный поартикульный список'!A:E,5,0)),2)</f>
        <v>9.98</v>
      </c>
      <c r="L29" s="192"/>
      <c r="M29" s="192"/>
      <c r="N29" s="192"/>
      <c r="O29" s="192"/>
      <c r="P29" s="168"/>
      <c r="Q29" s="166"/>
      <c r="R29" s="168"/>
      <c r="S29" s="166"/>
      <c r="T29" s="168"/>
      <c r="U29" s="168"/>
      <c r="V29" s="168"/>
      <c r="W29" s="168"/>
      <c r="X29" s="166"/>
      <c r="Y29" s="168"/>
      <c r="Z29" s="168"/>
      <c r="AA29" s="193"/>
      <c r="AB29" s="194"/>
      <c r="AC29" s="162"/>
      <c r="AD29" s="193"/>
      <c r="AE29" s="194"/>
      <c r="AF29" s="195"/>
      <c r="AG29" s="162"/>
      <c r="AH29" s="162"/>
      <c r="AI29" s="169"/>
      <c r="AJ29" s="168"/>
      <c r="AK29" s="168"/>
      <c r="AL29" s="169"/>
      <c r="AM29" s="169"/>
      <c r="AN29" s="169"/>
      <c r="AO29" s="169"/>
      <c r="AP29" s="167"/>
      <c r="AQ29" s="169"/>
      <c r="AR29" s="169"/>
      <c r="AS29" s="169"/>
      <c r="AT29" s="169"/>
      <c r="AU29" s="196"/>
      <c r="AV29" s="197"/>
      <c r="AW29" s="197"/>
      <c r="AX29" s="197"/>
      <c r="AY29" s="197"/>
      <c r="AZ29" s="197"/>
      <c r="BA29" s="197"/>
      <c r="BB29" s="197"/>
      <c r="BC29" s="197"/>
      <c r="BD29" s="197"/>
      <c r="BE29" s="197"/>
      <c r="BF29" s="197"/>
      <c r="BG29" s="197"/>
    </row>
    <row r="30" spans="1:59" s="200" customFormat="1" x14ac:dyDescent="0.2">
      <c r="A30" s="185" t="s">
        <v>599</v>
      </c>
      <c r="B30" s="185"/>
      <c r="C30" s="336" t="str">
        <f>VLOOKUP(F30,'Полный поартикульный список'!A:B,2,0)</f>
        <v>A09</v>
      </c>
      <c r="D30" s="186" t="s">
        <v>382</v>
      </c>
      <c r="E30" s="187">
        <v>0.46</v>
      </c>
      <c r="F30" s="188">
        <v>4400320</v>
      </c>
      <c r="G30" s="189">
        <f t="shared" si="1"/>
        <v>39.86</v>
      </c>
      <c r="H30" s="190">
        <f t="shared" si="2"/>
        <v>47.04</v>
      </c>
      <c r="I30" s="190">
        <f t="shared" si="0"/>
        <v>0</v>
      </c>
      <c r="J30" s="191"/>
      <c r="K30" s="190">
        <f>ROUND((VLOOKUP(F30,'Полный поартикульный список'!A:E,5,0)),2)</f>
        <v>47.04</v>
      </c>
      <c r="L30" s="192"/>
      <c r="M30" s="192"/>
      <c r="N30" s="192"/>
      <c r="O30" s="192"/>
      <c r="P30" s="168"/>
      <c r="Q30" s="166"/>
      <c r="R30" s="168"/>
      <c r="S30" s="166"/>
      <c r="T30" s="168"/>
      <c r="U30" s="168"/>
      <c r="V30" s="168"/>
      <c r="W30" s="168"/>
      <c r="X30" s="166"/>
      <c r="Y30" s="168"/>
      <c r="Z30" s="168"/>
      <c r="AA30" s="193"/>
      <c r="AB30" s="194"/>
      <c r="AC30" s="162"/>
      <c r="AD30" s="193"/>
      <c r="AE30" s="194"/>
      <c r="AF30" s="195"/>
      <c r="AG30" s="162"/>
      <c r="AH30" s="162"/>
      <c r="AI30" s="169"/>
      <c r="AJ30" s="168"/>
      <c r="AK30" s="168"/>
      <c r="AL30" s="169"/>
      <c r="AM30" s="169"/>
      <c r="AN30" s="169"/>
      <c r="AO30" s="169"/>
      <c r="AP30" s="167"/>
      <c r="AQ30" s="169"/>
      <c r="AR30" s="169"/>
      <c r="AS30" s="169"/>
      <c r="AT30" s="169"/>
      <c r="AU30" s="196"/>
      <c r="AV30" s="197"/>
      <c r="AW30" s="197"/>
      <c r="AX30" s="197"/>
      <c r="AY30" s="197"/>
      <c r="AZ30" s="197"/>
      <c r="BA30" s="197"/>
      <c r="BB30" s="197"/>
      <c r="BC30" s="197"/>
      <c r="BD30" s="197"/>
      <c r="BE30" s="197"/>
      <c r="BF30" s="197"/>
      <c r="BG30" s="197"/>
    </row>
    <row r="31" spans="1:59" s="200" customFormat="1" x14ac:dyDescent="0.2">
      <c r="A31" s="185" t="s">
        <v>600</v>
      </c>
      <c r="B31" s="185" t="s">
        <v>579</v>
      </c>
      <c r="C31" s="336" t="str">
        <f>VLOOKUP(F31,'Полный поартикульный список'!A:B,2,0)</f>
        <v>A07</v>
      </c>
      <c r="D31" s="186" t="s">
        <v>382</v>
      </c>
      <c r="E31" s="187">
        <v>1.1599999999999999</v>
      </c>
      <c r="F31" s="188">
        <v>32517602120</v>
      </c>
      <c r="G31" s="189">
        <f t="shared" si="1"/>
        <v>57.88</v>
      </c>
      <c r="H31" s="190">
        <f t="shared" si="2"/>
        <v>68.3</v>
      </c>
      <c r="I31" s="190">
        <f t="shared" si="0"/>
        <v>0</v>
      </c>
      <c r="J31" s="191"/>
      <c r="K31" s="190">
        <f>ROUND((VLOOKUP(F31,'Полный поартикульный список'!A:E,5,0)),2)</f>
        <v>68.3</v>
      </c>
      <c r="L31" s="192"/>
      <c r="M31" s="192"/>
      <c r="N31" s="192"/>
      <c r="O31" s="192"/>
      <c r="P31" s="168"/>
      <c r="Q31" s="166"/>
      <c r="R31" s="168"/>
      <c r="S31" s="166"/>
      <c r="T31" s="168"/>
      <c r="U31" s="168"/>
      <c r="V31" s="168"/>
      <c r="W31" s="168"/>
      <c r="X31" s="166"/>
      <c r="Y31" s="168"/>
      <c r="Z31" s="168"/>
      <c r="AA31" s="193"/>
      <c r="AB31" s="194"/>
      <c r="AC31" s="162"/>
      <c r="AD31" s="193"/>
      <c r="AE31" s="194"/>
      <c r="AF31" s="195"/>
      <c r="AG31" s="162"/>
      <c r="AH31" s="162"/>
      <c r="AI31" s="169"/>
      <c r="AJ31" s="168"/>
      <c r="AK31" s="168"/>
      <c r="AL31" s="169"/>
      <c r="AM31" s="169"/>
      <c r="AN31" s="169"/>
      <c r="AO31" s="169"/>
      <c r="AP31" s="167"/>
      <c r="AQ31" s="169"/>
      <c r="AR31" s="169"/>
      <c r="AS31" s="169"/>
      <c r="AT31" s="169"/>
      <c r="AU31" s="196"/>
      <c r="AV31" s="197"/>
      <c r="AW31" s="197"/>
      <c r="AX31" s="197"/>
      <c r="AY31" s="197"/>
      <c r="AZ31" s="197"/>
      <c r="BA31" s="197"/>
      <c r="BB31" s="197"/>
      <c r="BC31" s="197"/>
      <c r="BD31" s="197"/>
      <c r="BE31" s="197"/>
      <c r="BF31" s="197"/>
      <c r="BG31" s="197"/>
    </row>
    <row r="32" spans="1:59" s="200" customFormat="1" x14ac:dyDescent="0.2">
      <c r="A32" s="185" t="s">
        <v>601</v>
      </c>
      <c r="B32" s="185" t="s">
        <v>578</v>
      </c>
      <c r="C32" s="336" t="str">
        <f>VLOOKUP(F32,'Полный поартикульный список'!A:B,2,0)</f>
        <v>A09</v>
      </c>
      <c r="D32" s="186" t="s">
        <v>382</v>
      </c>
      <c r="E32" s="187">
        <v>1.24</v>
      </c>
      <c r="F32" s="188">
        <v>4400380</v>
      </c>
      <c r="G32" s="189">
        <f t="shared" si="1"/>
        <v>187.47</v>
      </c>
      <c r="H32" s="190">
        <f t="shared" si="2"/>
        <v>221.22</v>
      </c>
      <c r="I32" s="190">
        <f t="shared" si="0"/>
        <v>0</v>
      </c>
      <c r="J32" s="191"/>
      <c r="K32" s="190">
        <f>ROUND((VLOOKUP(F32,'Полный поартикульный список'!A:E,5,0)),2)</f>
        <v>221.22</v>
      </c>
      <c r="L32" s="192"/>
      <c r="M32" s="192"/>
      <c r="N32" s="192"/>
      <c r="O32" s="192"/>
      <c r="P32" s="168"/>
      <c r="Q32" s="166"/>
      <c r="R32" s="168"/>
      <c r="S32" s="166"/>
      <c r="T32" s="168"/>
      <c r="U32" s="168"/>
      <c r="V32" s="168"/>
      <c r="W32" s="168"/>
      <c r="X32" s="166"/>
      <c r="Y32" s="168"/>
      <c r="Z32" s="168"/>
      <c r="AA32" s="193"/>
      <c r="AB32" s="194"/>
      <c r="AC32" s="162"/>
      <c r="AD32" s="193"/>
      <c r="AE32" s="194"/>
      <c r="AF32" s="195"/>
      <c r="AG32" s="162"/>
      <c r="AH32" s="162"/>
      <c r="AI32" s="169"/>
      <c r="AJ32" s="168"/>
      <c r="AK32" s="168"/>
      <c r="AL32" s="169"/>
      <c r="AM32" s="169"/>
      <c r="AN32" s="169"/>
      <c r="AO32" s="169"/>
      <c r="AP32" s="167"/>
      <c r="AQ32" s="169"/>
      <c r="AR32" s="169"/>
      <c r="AS32" s="169"/>
      <c r="AT32" s="169"/>
      <c r="AU32" s="196"/>
      <c r="AV32" s="197"/>
      <c r="AW32" s="197"/>
      <c r="AX32" s="197"/>
      <c r="AY32" s="197"/>
      <c r="AZ32" s="197"/>
      <c r="BA32" s="197"/>
      <c r="BB32" s="197"/>
      <c r="BC32" s="197"/>
      <c r="BD32" s="197"/>
      <c r="BE32" s="197"/>
      <c r="BF32" s="197"/>
      <c r="BG32" s="197"/>
    </row>
    <row r="33" spans="1:50" x14ac:dyDescent="0.2">
      <c r="A33" s="207"/>
      <c r="I33" s="192"/>
      <c r="J33" s="208"/>
      <c r="K33" s="192"/>
      <c r="L33" s="209"/>
      <c r="AE33" s="194"/>
      <c r="AH33" s="194"/>
      <c r="AT33" s="169"/>
      <c r="AU33" s="169"/>
      <c r="AV33" s="169"/>
      <c r="AW33" s="169"/>
      <c r="AX33" s="196"/>
    </row>
    <row r="34" spans="1:50" x14ac:dyDescent="0.2">
      <c r="A34" s="207" t="s">
        <v>602</v>
      </c>
      <c r="G34" s="210"/>
      <c r="I34" s="210"/>
      <c r="K34" s="210"/>
      <c r="L34" s="211"/>
      <c r="V34" s="212"/>
      <c r="X34" s="213"/>
      <c r="Y34" s="213"/>
      <c r="Z34" s="213"/>
      <c r="AC34" s="213"/>
      <c r="AD34" s="213"/>
      <c r="AE34" s="213"/>
      <c r="AF34" s="213"/>
      <c r="AG34" s="213"/>
      <c r="AH34" s="193"/>
      <c r="AN34" s="169"/>
      <c r="AT34" s="169"/>
      <c r="AU34" s="169"/>
      <c r="AV34" s="169"/>
      <c r="AW34" s="169"/>
      <c r="AX34" s="196"/>
    </row>
    <row r="35" spans="1:50" x14ac:dyDescent="0.2">
      <c r="A35" s="214"/>
      <c r="D35" s="215" t="s">
        <v>603</v>
      </c>
      <c r="E35" s="216" t="s">
        <v>604</v>
      </c>
      <c r="F35" s="216" t="s">
        <v>605</v>
      </c>
      <c r="G35" s="216" t="s">
        <v>606</v>
      </c>
      <c r="K35" s="217"/>
      <c r="L35" s="218"/>
      <c r="X35" s="219"/>
      <c r="Y35" s="219"/>
      <c r="Z35" s="219"/>
      <c r="AC35" s="219"/>
      <c r="AD35" s="219"/>
      <c r="AG35" s="219"/>
      <c r="AN35" s="169"/>
      <c r="AT35" s="169"/>
      <c r="AU35" s="169"/>
      <c r="AV35" s="169"/>
      <c r="AW35" s="169"/>
      <c r="AX35" s="196"/>
    </row>
    <row r="36" spans="1:50" x14ac:dyDescent="0.2">
      <c r="A36" s="220"/>
      <c r="B36" s="221"/>
      <c r="C36" s="217"/>
      <c r="D36" s="217"/>
      <c r="E36" s="222" t="s">
        <v>607</v>
      </c>
      <c r="F36" s="222" t="s">
        <v>608</v>
      </c>
      <c r="G36" s="223" t="s">
        <v>609</v>
      </c>
      <c r="L36" s="224"/>
      <c r="AT36" s="169"/>
      <c r="AU36" s="169"/>
      <c r="AV36" s="169"/>
      <c r="AW36" s="169"/>
      <c r="AX36" s="196"/>
    </row>
    <row r="37" spans="1:50" ht="38.25" x14ac:dyDescent="0.2">
      <c r="A37" s="282" t="s">
        <v>782</v>
      </c>
      <c r="B37" s="226"/>
      <c r="C37" s="226"/>
      <c r="D37" s="226"/>
      <c r="E37" s="227">
        <f>3*$H$3+5.1*$H$5+2*$H$7+$H$9+($H$25*9)+($H$23*9)+$H$22*1.8+$H$21+$H$30+2.5*$H$17+$H$28+$H$19/2+(ES75_Easy_200!G98)*4+(ES75_Easy_200!G42)*1.75</f>
        <v>282.80950000000001</v>
      </c>
      <c r="F37" s="227">
        <f>4*$H$3+5.1*$H$5+2*$H$7+$H$9+($H$25*10)+($H$23*10)+$H$22*2.3+$H$21+$H$30+2.5*$H$17+$H$28+$H$19/2+(ES75_Easy_200!G98)*4+(ES75_Easy_200!G42)*2.25</f>
        <v>299.10949999999997</v>
      </c>
      <c r="G37" s="227">
        <f>6.25*$H$3+5.1*$H$5+2*$H$7+$H$9+($H$25*12)+($H$23*12)+$H$22*3.3+$H$21+$H$30+2.5*$H$17+$H$28+$H$19/2+(ES75_Easy_200!G98)*4+(ES75_Easy_200!G42)*3.25</f>
        <v>333.72200000000004</v>
      </c>
      <c r="L37" s="224"/>
      <c r="M37" s="228"/>
      <c r="N37" s="228"/>
      <c r="O37" s="228"/>
      <c r="P37" s="209"/>
      <c r="AT37" s="169"/>
      <c r="AU37" s="169"/>
      <c r="AV37" s="169"/>
      <c r="AW37" s="169"/>
      <c r="AX37" s="196"/>
    </row>
    <row r="38" spans="1:50" ht="38.25" x14ac:dyDescent="0.2">
      <c r="A38" s="282" t="s">
        <v>783</v>
      </c>
      <c r="B38" s="226"/>
      <c r="C38" s="226"/>
      <c r="D38" s="226"/>
      <c r="E38" s="227">
        <f>3*$H$3+10.2*$H$5+2*$H$7+2*$H$9+($H$25*14)+($H$23*14)+$H$22*1.8+$H$21+$H$30*2+5.1*$H$17+$H$28*2+(ES75_Easy_200!G98)*8+(ES75_Easy_200!G42)*1.75</f>
        <v>394.28949999999998</v>
      </c>
      <c r="F38" s="227">
        <f>4*$H$3+10.2*$H$5+2*$H$7+2*$H$9+($H$25*15)+($H$23*15)+$H$22*2.3+$H$21+$H$30*2+5.1*$H$17+$H$28*2+(ES75_Easy_200!G98)*8+(ES75_Easy_200!G42)*2.25</f>
        <v>410.58949999999993</v>
      </c>
      <c r="G38" s="227">
        <f>6.25*$H$3+10.2*$H$5+2*$H$7+2*$H$9+($H$25*17)+($H$23*17)+$H$22*3.3+$H$21+$H$30*2+5.1*$H$17+$H$28*2+(ES75_Easy_200!G98)*8+(ES75_Easy_200!G42)*3.25</f>
        <v>445.20199999999994</v>
      </c>
      <c r="L38" s="224"/>
      <c r="M38" s="228"/>
      <c r="N38" s="228"/>
      <c r="O38" s="228"/>
      <c r="P38" s="209"/>
      <c r="AT38" s="169"/>
      <c r="AU38" s="169"/>
      <c r="AV38" s="169"/>
      <c r="AW38" s="169"/>
      <c r="AX38" s="196"/>
    </row>
    <row r="39" spans="1:50" ht="38.25" x14ac:dyDescent="0.2">
      <c r="A39" s="282" t="s">
        <v>784</v>
      </c>
      <c r="B39" s="221"/>
      <c r="C39" s="217"/>
      <c r="D39" s="217"/>
      <c r="E39" s="227">
        <f>3*$H$3+10.2*$H$5+2*$H$8+$H$10+($H$25*10)+($H$23*10)+$H$22*1.8+$H$21+$H$30+5.1*$H$17+$H$28+$H$19+(ES75_Easy_200!G98)*4+(ES75_Easy_200!G42)*1.75</f>
        <v>369.35950000000003</v>
      </c>
      <c r="F39" s="227">
        <f>4*$H$3+10.2*$H$5+2*$H$8+$H$10+($H$25*11)+($H$23*11)+$H$22*2.3+$H$21+$H$30+5.1*$H$17+$H$28+$H$19+(ES75_Easy_200!G98)*4+(ES75_Easy_200!G42)*2.25</f>
        <v>385.65949999999998</v>
      </c>
      <c r="G39" s="227">
        <f>6.25*$H$3+10.2*$H$5+2*$H$8+$H$10+($H$25*13)+($H$23*13)+$H$22*3.3+$H$21+$H$30+5.1*$H$17+$H$28+$H$19+(ES75_Easy_200!G98)*4+(ES75_Easy_200!G42)*3.25</f>
        <v>420.27200000000005</v>
      </c>
      <c r="L39" s="224"/>
      <c r="M39" s="228"/>
      <c r="N39" s="228"/>
      <c r="O39" s="228"/>
      <c r="P39" s="209"/>
      <c r="AT39" s="169"/>
      <c r="AU39" s="169"/>
      <c r="AV39" s="169"/>
      <c r="AW39" s="169"/>
      <c r="AX39" s="196"/>
    </row>
    <row r="40" spans="1:50" ht="38.25" x14ac:dyDescent="0.2">
      <c r="A40" s="282" t="s">
        <v>785</v>
      </c>
      <c r="B40" s="221"/>
      <c r="C40" s="217"/>
      <c r="D40" s="217"/>
      <c r="E40" s="227">
        <f>3*$H$3+20.4*$H$5+2*$H$8+2*$H$10+($H$25*16)+($H$23*16)+$H$22*1.8+$H$21+$H$30*2+10.2*$H$17+$H$28*2+(ES75_Easy_200!G98)*8+(ES75_Easy_200!G42)*1.75</f>
        <v>482.29750000000001</v>
      </c>
      <c r="F40" s="227">
        <f>4*$H$3+20.4*$H$5+2*$H$8+2*$H$10+($H$25*17)+($H$23*17)+$H$22*2.3+$H$21+$H$30*2+10.2*$H$17+$H$28*2+(ES75_Easy_200!G98)*8+(ES75_Easy_200!G42)*2.25</f>
        <v>498.59749999999997</v>
      </c>
      <c r="G40" s="227">
        <f>6.25*$H$3+20.4*$H$5+2*$H$8+2*$H$10+($H$25*19)+($H$23*19)+$H$22*3.3+$H$21+$H$30*2+10.2*$H$17+$H$28*2+(ES75_Easy_200!G98)*8+(ES75_Easy_200!G42)*3.25</f>
        <v>533.21</v>
      </c>
      <c r="L40" s="224"/>
      <c r="M40" s="228"/>
      <c r="N40" s="228"/>
      <c r="O40" s="228"/>
      <c r="P40" s="209"/>
      <c r="AT40" s="169"/>
      <c r="AU40" s="169"/>
      <c r="AV40" s="169"/>
      <c r="AW40" s="169"/>
      <c r="AX40" s="196"/>
    </row>
    <row r="41" spans="1:50" ht="38.25" x14ac:dyDescent="0.2">
      <c r="A41" s="282" t="s">
        <v>786</v>
      </c>
      <c r="B41" s="221"/>
      <c r="C41" s="217"/>
      <c r="D41" s="217"/>
      <c r="E41" s="227">
        <f>3*$H$3+5.1*$H$5+$H$13+5.1*$H$15+($H$25*9)+($H$23*9)+6.25*$H$11+$H$27*2</f>
        <v>383.0625</v>
      </c>
      <c r="F41" s="227">
        <f>4*$H$3+5.1*$H$5+$H$13+5.1*$H$15+($H$25*10)+($H$23*10)+6.25*$H$11+$H$27*2</f>
        <v>395.80250000000001</v>
      </c>
      <c r="G41" s="227">
        <f>6.25*$H$3+5.1*$H$5+$H$13+5.1*$H$15+($H$25*12)+($H$23*12)+6.25*$H$11+$H$27*2</f>
        <v>423.29500000000002</v>
      </c>
      <c r="K41" s="229"/>
      <c r="L41" s="229"/>
      <c r="AT41" s="169"/>
      <c r="AU41" s="169"/>
      <c r="AV41" s="169"/>
      <c r="AW41" s="169"/>
      <c r="AX41" s="196"/>
    </row>
    <row r="42" spans="1:50" ht="38.25" x14ac:dyDescent="0.2">
      <c r="A42" s="282" t="s">
        <v>787</v>
      </c>
      <c r="B42" s="221"/>
      <c r="C42" s="217"/>
      <c r="D42" s="217"/>
      <c r="E42" s="227">
        <f>3*$H$3+10.2*$H$5+2*$H$13+5.1*$H$15+($H$25*14)+($H$23*14)+6.25*$H$11+$H$27*4</f>
        <v>531.71050000000002</v>
      </c>
      <c r="F42" s="227">
        <f>4*$H$3+10.2*$H$5+2*$H$13+5.1*$H$15+($H$25*15)+($H$23*15)+6.25*$H$11+$H$27*4</f>
        <v>544.45050000000003</v>
      </c>
      <c r="G42" s="227">
        <f>6.25*$H$3+10.2*$H$5+2*$H$13+5.1*$H$15+($H$25*17)+($H$23*17)+6.25*$H$11+$H$27*4</f>
        <v>571.94299999999998</v>
      </c>
      <c r="K42" s="217"/>
      <c r="L42" s="224"/>
      <c r="AT42" s="169"/>
      <c r="AU42" s="169"/>
      <c r="AV42" s="169"/>
      <c r="AW42" s="169"/>
      <c r="AX42" s="196"/>
    </row>
    <row r="43" spans="1:50" ht="38.25" x14ac:dyDescent="0.2">
      <c r="A43" s="282" t="s">
        <v>788</v>
      </c>
      <c r="B43" s="221"/>
      <c r="C43" s="217"/>
      <c r="D43" s="217"/>
      <c r="E43" s="227">
        <f>3*$H$3+10.2*$H$5+$H$13+5.1*$H$15+($H$25*10)+($H$23*10)+6.25*$H$11+$H$27*2</f>
        <v>410.09050000000002</v>
      </c>
      <c r="F43" s="227">
        <f>4*$H$3+10.2*$H$5+$H$13+5.1*$H$15+($H$25*11)+($H$23*11)+6.25*$H$11+$H$27*2</f>
        <v>422.83049999999997</v>
      </c>
      <c r="G43" s="227">
        <f>6.25*$H$3+10.2*$H$5+$H$13+5.1*$H$15+($H$25*13)+($H$23*13)+6.25*$H$11+$H$27*2</f>
        <v>450.32299999999998</v>
      </c>
      <c r="K43" s="384"/>
      <c r="L43" s="384"/>
      <c r="AT43" s="230"/>
      <c r="AU43" s="230"/>
      <c r="AV43" s="230"/>
      <c r="AW43" s="230"/>
    </row>
    <row r="44" spans="1:50" ht="38.25" x14ac:dyDescent="0.2">
      <c r="A44" s="282" t="s">
        <v>789</v>
      </c>
      <c r="B44" s="221"/>
      <c r="C44" s="217"/>
      <c r="D44" s="217"/>
      <c r="E44" s="227">
        <f>3*$H$3+20.4*$H$5+2*$H$13+10.2*$H$15+($H$25*16)+($H$23*16)+6.25*$H$11+$H$27*4</f>
        <v>686.08349999999996</v>
      </c>
      <c r="F44" s="227">
        <f>4*$H$3+20.4*$H$5+2*$H$13+10.2*$H$15+($H$25*17)+($H$23*17)+6.25*$H$11+$H$27*4</f>
        <v>698.82349999999997</v>
      </c>
      <c r="G44" s="227">
        <f>6.25*$H$3+20.4*$H$5+2*$H$13+10.2*$H$15+($H$25*19)+($H$23*19)+6.25*$H$11+$H$27*4</f>
        <v>726.31600000000003</v>
      </c>
      <c r="K44" s="217"/>
      <c r="L44" s="218"/>
      <c r="AT44" s="230"/>
      <c r="AU44" s="230"/>
      <c r="AV44" s="230"/>
      <c r="AW44" s="230"/>
    </row>
    <row r="45" spans="1:50" x14ac:dyDescent="0.2">
      <c r="A45" s="220"/>
      <c r="B45" s="221"/>
      <c r="C45" s="217"/>
      <c r="D45" s="217"/>
      <c r="E45" s="217"/>
      <c r="F45" s="217"/>
      <c r="G45" s="217"/>
      <c r="H45" s="217"/>
      <c r="I45" s="217"/>
      <c r="J45" s="231"/>
      <c r="K45" s="229"/>
      <c r="L45" s="229"/>
      <c r="AT45" s="230"/>
      <c r="AU45" s="230"/>
      <c r="AV45" s="230"/>
      <c r="AW45" s="230"/>
    </row>
    <row r="46" spans="1:50" x14ac:dyDescent="0.2">
      <c r="A46" s="220"/>
      <c r="B46" s="221"/>
      <c r="C46" s="217"/>
      <c r="D46" s="217"/>
      <c r="E46" s="217"/>
      <c r="F46" s="217"/>
      <c r="G46" s="217"/>
      <c r="H46" s="217"/>
      <c r="I46" s="217"/>
      <c r="J46" s="231"/>
      <c r="K46" s="229"/>
      <c r="L46" s="229"/>
      <c r="AT46" s="230"/>
      <c r="AU46" s="230"/>
      <c r="AV46" s="230"/>
      <c r="AW46" s="230"/>
    </row>
    <row r="47" spans="1:50" x14ac:dyDescent="0.2">
      <c r="A47" s="220"/>
      <c r="B47" s="221"/>
      <c r="C47" s="217"/>
      <c r="D47" s="217"/>
      <c r="E47" s="217"/>
      <c r="F47" s="217"/>
      <c r="G47" s="217"/>
      <c r="H47" s="217"/>
      <c r="I47" s="217"/>
      <c r="J47" s="231"/>
      <c r="K47" s="229"/>
      <c r="L47" s="229"/>
      <c r="AT47" s="230"/>
      <c r="AU47" s="230"/>
      <c r="AV47" s="230"/>
      <c r="AW47" s="230"/>
    </row>
    <row r="48" spans="1:50" x14ac:dyDescent="0.2">
      <c r="A48" s="220"/>
      <c r="B48" s="221"/>
      <c r="C48" s="217"/>
      <c r="D48" s="217"/>
      <c r="E48" s="217"/>
      <c r="F48" s="217"/>
      <c r="G48" s="217"/>
      <c r="H48" s="217"/>
      <c r="I48" s="217"/>
      <c r="J48" s="231"/>
      <c r="K48" s="229"/>
      <c r="L48" s="229"/>
      <c r="AT48" s="230"/>
      <c r="AU48" s="230"/>
      <c r="AV48" s="230"/>
      <c r="AW48" s="230"/>
    </row>
    <row r="49" spans="1:49" x14ac:dyDescent="0.2">
      <c r="A49" s="220"/>
      <c r="B49" s="221"/>
      <c r="C49" s="217"/>
      <c r="D49" s="217"/>
      <c r="E49" s="217"/>
      <c r="F49" s="217"/>
      <c r="G49" s="217"/>
      <c r="H49" s="217"/>
      <c r="I49" s="217"/>
      <c r="J49" s="231"/>
      <c r="K49" s="229"/>
      <c r="L49" s="229"/>
      <c r="AT49" s="230"/>
      <c r="AU49" s="230"/>
      <c r="AV49" s="230"/>
      <c r="AW49" s="230"/>
    </row>
    <row r="50" spans="1:49" x14ac:dyDescent="0.2">
      <c r="A50" s="220"/>
      <c r="B50" s="221"/>
      <c r="C50" s="217"/>
      <c r="D50" s="217"/>
      <c r="E50" s="217"/>
      <c r="F50" s="217"/>
      <c r="G50" s="217"/>
      <c r="H50" s="217"/>
      <c r="I50" s="217"/>
      <c r="J50" s="231"/>
      <c r="K50" s="229"/>
      <c r="L50" s="229"/>
      <c r="AT50" s="230"/>
      <c r="AU50" s="230"/>
      <c r="AV50" s="230"/>
      <c r="AW50" s="230"/>
    </row>
    <row r="51" spans="1:49" x14ac:dyDescent="0.2">
      <c r="A51" s="221"/>
      <c r="B51" s="221"/>
      <c r="C51" s="217"/>
      <c r="D51" s="217"/>
      <c r="E51" s="217"/>
      <c r="F51" s="217"/>
      <c r="G51" s="217"/>
      <c r="H51" s="217"/>
      <c r="I51" s="217"/>
      <c r="J51" s="231"/>
      <c r="K51" s="217"/>
      <c r="L51" s="224"/>
      <c r="AT51" s="230"/>
      <c r="AU51" s="230"/>
      <c r="AV51" s="230"/>
      <c r="AW51" s="230"/>
    </row>
    <row r="52" spans="1:49" x14ac:dyDescent="0.2">
      <c r="A52" s="221"/>
      <c r="B52" s="221"/>
      <c r="C52" s="217"/>
      <c r="D52" s="217"/>
      <c r="E52" s="217"/>
      <c r="F52" s="217"/>
      <c r="G52" s="217"/>
      <c r="H52" s="217"/>
      <c r="I52" s="217"/>
      <c r="J52" s="231"/>
      <c r="K52" s="217"/>
      <c r="L52" s="224"/>
      <c r="AT52" s="230"/>
      <c r="AU52" s="230"/>
      <c r="AV52" s="230"/>
      <c r="AW52" s="230"/>
    </row>
    <row r="53" spans="1:49" x14ac:dyDescent="0.2">
      <c r="A53" s="221"/>
      <c r="B53" s="221"/>
      <c r="C53" s="217"/>
      <c r="D53" s="217"/>
      <c r="E53" s="217"/>
      <c r="F53" s="217"/>
      <c r="G53" s="217"/>
      <c r="H53" s="217"/>
      <c r="I53" s="217"/>
      <c r="J53" s="231"/>
      <c r="K53" s="217"/>
      <c r="L53" s="224"/>
    </row>
    <row r="54" spans="1:49" x14ac:dyDescent="0.2">
      <c r="A54" s="221"/>
      <c r="B54" s="221"/>
      <c r="C54" s="217"/>
      <c r="D54" s="217"/>
      <c r="E54" s="217"/>
      <c r="F54" s="217"/>
      <c r="G54" s="217"/>
      <c r="H54" s="217"/>
      <c r="I54" s="217"/>
      <c r="J54" s="231"/>
      <c r="K54" s="217"/>
      <c r="L54" s="224"/>
    </row>
    <row r="55" spans="1:49" x14ac:dyDescent="0.2">
      <c r="A55" s="221"/>
      <c r="B55" s="221"/>
      <c r="C55" s="217"/>
      <c r="D55" s="217"/>
      <c r="E55" s="217"/>
      <c r="F55" s="217"/>
      <c r="G55" s="217"/>
      <c r="H55" s="217"/>
      <c r="I55" s="217"/>
      <c r="J55" s="231"/>
      <c r="K55" s="217"/>
      <c r="L55" s="224"/>
    </row>
    <row r="56" spans="1:49" x14ac:dyDescent="0.2">
      <c r="A56" s="221"/>
      <c r="B56" s="221"/>
      <c r="C56" s="217"/>
      <c r="D56" s="217"/>
      <c r="E56" s="217"/>
      <c r="F56" s="217"/>
      <c r="G56" s="217"/>
      <c r="H56" s="217"/>
      <c r="I56" s="217"/>
      <c r="J56" s="231"/>
      <c r="K56" s="217"/>
      <c r="L56" s="224"/>
    </row>
    <row r="57" spans="1:49" x14ac:dyDescent="0.2">
      <c r="A57" s="221"/>
      <c r="B57" s="221"/>
      <c r="C57" s="217"/>
      <c r="D57" s="217"/>
      <c r="E57" s="217"/>
      <c r="F57" s="217"/>
      <c r="G57" s="217"/>
      <c r="H57" s="217"/>
      <c r="I57" s="217"/>
      <c r="J57" s="231"/>
      <c r="K57" s="217"/>
      <c r="L57" s="224"/>
    </row>
    <row r="58" spans="1:49" x14ac:dyDescent="0.2">
      <c r="A58" s="221"/>
      <c r="B58" s="221"/>
      <c r="C58" s="217"/>
      <c r="D58" s="217"/>
      <c r="E58" s="217"/>
      <c r="F58" s="217"/>
      <c r="G58" s="217"/>
      <c r="H58" s="217"/>
      <c r="I58" s="217"/>
      <c r="J58" s="231"/>
      <c r="K58" s="217"/>
      <c r="L58" s="224"/>
    </row>
    <row r="59" spans="1:49" x14ac:dyDescent="0.2">
      <c r="A59" s="221"/>
      <c r="B59" s="221"/>
      <c r="C59" s="217"/>
      <c r="D59" s="217"/>
      <c r="E59" s="217"/>
      <c r="F59" s="217"/>
      <c r="G59" s="217"/>
      <c r="H59" s="217"/>
      <c r="I59" s="217"/>
      <c r="J59" s="231"/>
      <c r="K59" s="217"/>
      <c r="L59" s="224"/>
    </row>
    <row r="60" spans="1:49" x14ac:dyDescent="0.2">
      <c r="A60" s="221"/>
      <c r="B60" s="221"/>
      <c r="C60" s="217"/>
      <c r="D60" s="217"/>
      <c r="E60" s="217"/>
      <c r="F60" s="217"/>
      <c r="G60" s="217"/>
      <c r="H60" s="217"/>
      <c r="I60" s="217"/>
      <c r="J60" s="231"/>
      <c r="K60" s="217"/>
      <c r="L60" s="224"/>
    </row>
    <row r="61" spans="1:49" x14ac:dyDescent="0.2">
      <c r="A61" s="221"/>
      <c r="B61" s="221"/>
      <c r="C61" s="217"/>
      <c r="D61" s="217"/>
      <c r="E61" s="217"/>
      <c r="F61" s="217"/>
      <c r="G61" s="217"/>
      <c r="H61" s="217"/>
      <c r="I61" s="217"/>
      <c r="J61" s="231"/>
      <c r="K61" s="217"/>
      <c r="L61" s="224"/>
    </row>
    <row r="62" spans="1:49" x14ac:dyDescent="0.2">
      <c r="A62" s="221"/>
      <c r="B62" s="221"/>
      <c r="C62" s="217"/>
      <c r="D62" s="217"/>
      <c r="E62" s="217"/>
      <c r="F62" s="217"/>
      <c r="G62" s="217"/>
      <c r="H62" s="217"/>
      <c r="I62" s="217"/>
      <c r="J62" s="231"/>
      <c r="K62" s="217"/>
      <c r="L62" s="224"/>
    </row>
    <row r="63" spans="1:49" x14ac:dyDescent="0.2">
      <c r="A63" s="221"/>
      <c r="B63" s="221"/>
      <c r="C63" s="217"/>
      <c r="D63" s="217"/>
      <c r="E63" s="217"/>
      <c r="F63" s="217"/>
      <c r="G63" s="217"/>
      <c r="H63" s="217"/>
      <c r="I63" s="217"/>
      <c r="J63" s="231"/>
      <c r="K63" s="217"/>
      <c r="L63" s="224"/>
    </row>
    <row r="64" spans="1:49" x14ac:dyDescent="0.2">
      <c r="A64" s="221"/>
      <c r="B64" s="221"/>
      <c r="C64" s="217"/>
      <c r="D64" s="217"/>
      <c r="E64" s="217"/>
      <c r="F64" s="217"/>
      <c r="G64" s="217"/>
      <c r="H64" s="217"/>
      <c r="I64" s="217"/>
      <c r="J64" s="231"/>
      <c r="K64" s="217"/>
      <c r="L64" s="224"/>
    </row>
    <row r="65" spans="1:12" x14ac:dyDescent="0.2">
      <c r="A65" s="221"/>
      <c r="B65" s="221"/>
      <c r="C65" s="217"/>
      <c r="D65" s="217"/>
      <c r="E65" s="217"/>
      <c r="F65" s="217"/>
      <c r="G65" s="217"/>
      <c r="H65" s="217"/>
      <c r="I65" s="217"/>
      <c r="J65" s="231"/>
      <c r="K65" s="217"/>
      <c r="L65" s="224"/>
    </row>
    <row r="66" spans="1:12" x14ac:dyDescent="0.2">
      <c r="A66" s="221"/>
      <c r="B66" s="221"/>
      <c r="C66" s="217"/>
      <c r="D66" s="217"/>
      <c r="E66" s="217"/>
      <c r="F66" s="217"/>
      <c r="G66" s="217"/>
      <c r="H66" s="217"/>
      <c r="I66" s="217"/>
      <c r="J66" s="231"/>
      <c r="K66" s="217"/>
      <c r="L66" s="224"/>
    </row>
    <row r="67" spans="1:12" x14ac:dyDescent="0.2">
      <c r="A67" s="221"/>
      <c r="B67" s="221"/>
      <c r="C67" s="217"/>
      <c r="D67" s="217"/>
      <c r="E67" s="217"/>
      <c r="F67" s="217"/>
      <c r="G67" s="217"/>
      <c r="H67" s="217"/>
      <c r="I67" s="217"/>
      <c r="J67" s="231"/>
      <c r="K67" s="217"/>
      <c r="L67" s="224"/>
    </row>
    <row r="68" spans="1:12" x14ac:dyDescent="0.2">
      <c r="A68" s="221"/>
      <c r="B68" s="221"/>
      <c r="C68" s="217"/>
      <c r="D68" s="217"/>
      <c r="E68" s="217"/>
      <c r="F68" s="217"/>
      <c r="G68" s="217"/>
      <c r="H68" s="217"/>
      <c r="I68" s="217"/>
      <c r="J68" s="231"/>
      <c r="K68" s="217"/>
      <c r="L68" s="224"/>
    </row>
    <row r="69" spans="1:12" x14ac:dyDescent="0.2">
      <c r="A69" s="221"/>
      <c r="B69" s="221"/>
      <c r="C69" s="217"/>
      <c r="D69" s="217"/>
      <c r="E69" s="217"/>
      <c r="F69" s="217"/>
      <c r="G69" s="217"/>
      <c r="H69" s="217"/>
      <c r="I69" s="217"/>
      <c r="J69" s="231"/>
      <c r="K69" s="217"/>
      <c r="L69" s="224"/>
    </row>
    <row r="70" spans="1:12" x14ac:dyDescent="0.2">
      <c r="A70" s="221"/>
      <c r="B70" s="221"/>
      <c r="C70" s="217"/>
      <c r="D70" s="217"/>
      <c r="E70" s="217"/>
      <c r="F70" s="217"/>
      <c r="G70" s="217"/>
      <c r="H70" s="217"/>
      <c r="I70" s="217"/>
      <c r="J70" s="231"/>
      <c r="K70" s="217"/>
      <c r="L70" s="224"/>
    </row>
    <row r="71" spans="1:12" x14ac:dyDescent="0.2">
      <c r="A71" s="221"/>
      <c r="B71" s="221"/>
      <c r="C71" s="217"/>
      <c r="D71" s="217"/>
      <c r="E71" s="217"/>
      <c r="F71" s="217"/>
      <c r="G71" s="217"/>
      <c r="H71" s="217"/>
      <c r="I71" s="217"/>
      <c r="J71" s="231"/>
      <c r="K71" s="217"/>
      <c r="L71" s="224"/>
    </row>
    <row r="72" spans="1:12" x14ac:dyDescent="0.2">
      <c r="A72" s="221"/>
      <c r="B72" s="221"/>
      <c r="C72" s="217"/>
      <c r="D72" s="217"/>
      <c r="E72" s="217"/>
      <c r="F72" s="217"/>
      <c r="G72" s="217"/>
      <c r="H72" s="217"/>
      <c r="I72" s="217"/>
      <c r="J72" s="231"/>
      <c r="K72" s="217"/>
      <c r="L72" s="224"/>
    </row>
    <row r="73" spans="1:12" x14ac:dyDescent="0.2">
      <c r="A73" s="221"/>
      <c r="B73" s="221"/>
      <c r="C73" s="217"/>
      <c r="D73" s="217"/>
      <c r="E73" s="217"/>
      <c r="F73" s="217"/>
      <c r="G73" s="217"/>
      <c r="H73" s="217"/>
      <c r="I73" s="217"/>
      <c r="J73" s="231"/>
      <c r="K73" s="217"/>
      <c r="L73" s="224"/>
    </row>
    <row r="74" spans="1:12" x14ac:dyDescent="0.2">
      <c r="A74" s="221"/>
      <c r="B74" s="221"/>
      <c r="C74" s="217"/>
      <c r="D74" s="217"/>
      <c r="E74" s="217"/>
      <c r="F74" s="217"/>
      <c r="G74" s="217"/>
      <c r="H74" s="217"/>
      <c r="I74" s="217"/>
      <c r="J74" s="231"/>
      <c r="K74" s="217"/>
      <c r="L74" s="224"/>
    </row>
    <row r="75" spans="1:12" x14ac:dyDescent="0.2">
      <c r="A75" s="221"/>
      <c r="B75" s="221"/>
      <c r="C75" s="217"/>
      <c r="D75" s="217"/>
      <c r="E75" s="217"/>
      <c r="F75" s="217"/>
      <c r="G75" s="217"/>
      <c r="H75" s="217"/>
      <c r="I75" s="217"/>
      <c r="J75" s="231"/>
      <c r="K75" s="217"/>
      <c r="L75" s="224"/>
    </row>
    <row r="76" spans="1:12" x14ac:dyDescent="0.2">
      <c r="A76" s="221"/>
      <c r="B76" s="221"/>
      <c r="C76" s="217"/>
      <c r="D76" s="217"/>
      <c r="E76" s="217"/>
      <c r="F76" s="217"/>
      <c r="G76" s="217"/>
      <c r="H76" s="217"/>
      <c r="I76" s="217"/>
      <c r="J76" s="231"/>
      <c r="K76" s="217"/>
      <c r="L76" s="224"/>
    </row>
    <row r="77" spans="1:12" x14ac:dyDescent="0.2">
      <c r="A77" s="221"/>
      <c r="B77" s="221"/>
      <c r="C77" s="217"/>
      <c r="D77" s="217"/>
      <c r="E77" s="217"/>
      <c r="F77" s="217"/>
      <c r="G77" s="217"/>
      <c r="H77" s="217"/>
      <c r="I77" s="217"/>
      <c r="J77" s="231"/>
      <c r="K77" s="217"/>
      <c r="L77" s="224"/>
    </row>
    <row r="78" spans="1:12" x14ac:dyDescent="0.2">
      <c r="A78" s="221"/>
      <c r="B78" s="221"/>
      <c r="C78" s="217"/>
      <c r="D78" s="217"/>
      <c r="E78" s="217"/>
      <c r="F78" s="217"/>
      <c r="G78" s="217"/>
      <c r="H78" s="217"/>
      <c r="I78" s="217"/>
      <c r="J78" s="231"/>
      <c r="K78" s="217"/>
      <c r="L78" s="224"/>
    </row>
    <row r="79" spans="1:12" x14ac:dyDescent="0.2">
      <c r="A79" s="221"/>
      <c r="B79" s="221"/>
      <c r="C79" s="217"/>
      <c r="D79" s="217"/>
      <c r="E79" s="217"/>
      <c r="F79" s="217"/>
      <c r="G79" s="217"/>
      <c r="H79" s="217"/>
      <c r="I79" s="217"/>
      <c r="J79" s="231"/>
      <c r="K79" s="217"/>
      <c r="L79" s="224"/>
    </row>
    <row r="80" spans="1:12" x14ac:dyDescent="0.2">
      <c r="A80" s="221"/>
      <c r="B80" s="221"/>
      <c r="C80" s="217"/>
      <c r="D80" s="217"/>
      <c r="E80" s="217"/>
      <c r="F80" s="217"/>
      <c r="G80" s="217"/>
      <c r="H80" s="217"/>
      <c r="I80" s="217"/>
      <c r="J80" s="231"/>
      <c r="K80" s="217"/>
      <c r="L80" s="224"/>
    </row>
    <row r="81" spans="1:12" x14ac:dyDescent="0.2">
      <c r="A81" s="221"/>
      <c r="B81" s="221"/>
      <c r="C81" s="217"/>
      <c r="D81" s="217"/>
      <c r="E81" s="217"/>
      <c r="F81" s="217"/>
      <c r="G81" s="217"/>
      <c r="H81" s="217"/>
      <c r="I81" s="217"/>
      <c r="J81" s="231"/>
      <c r="K81" s="217"/>
      <c r="L81" s="224"/>
    </row>
    <row r="82" spans="1:12" x14ac:dyDescent="0.2">
      <c r="A82" s="221"/>
      <c r="B82" s="221"/>
      <c r="C82" s="217"/>
      <c r="D82" s="217"/>
      <c r="E82" s="217"/>
      <c r="F82" s="217"/>
      <c r="G82" s="217"/>
      <c r="H82" s="217"/>
      <c r="I82" s="217"/>
      <c r="J82" s="231"/>
      <c r="K82" s="217"/>
      <c r="L82" s="224"/>
    </row>
    <row r="83" spans="1:12" x14ac:dyDescent="0.2">
      <c r="A83" s="221"/>
      <c r="B83" s="221"/>
      <c r="C83" s="217"/>
      <c r="D83" s="217"/>
      <c r="E83" s="217"/>
      <c r="F83" s="217"/>
      <c r="G83" s="217"/>
      <c r="H83" s="217"/>
      <c r="I83" s="217"/>
      <c r="J83" s="231"/>
      <c r="K83" s="217"/>
      <c r="L83" s="224"/>
    </row>
    <row r="84" spans="1:12" x14ac:dyDescent="0.2">
      <c r="A84" s="221"/>
      <c r="B84" s="221"/>
      <c r="C84" s="217"/>
      <c r="D84" s="217"/>
      <c r="E84" s="217"/>
      <c r="F84" s="217"/>
      <c r="G84" s="217"/>
      <c r="H84" s="217"/>
      <c r="I84" s="217"/>
      <c r="J84" s="231"/>
      <c r="K84" s="217"/>
      <c r="L84" s="224"/>
    </row>
    <row r="85" spans="1:12" x14ac:dyDescent="0.2">
      <c r="A85" s="221"/>
      <c r="B85" s="221"/>
      <c r="C85" s="217"/>
      <c r="D85" s="217"/>
      <c r="E85" s="217"/>
      <c r="F85" s="217"/>
      <c r="G85" s="217"/>
      <c r="H85" s="217"/>
      <c r="I85" s="217"/>
      <c r="J85" s="231"/>
      <c r="K85" s="217"/>
      <c r="L85" s="224"/>
    </row>
    <row r="86" spans="1:12" x14ac:dyDescent="0.2">
      <c r="A86" s="221"/>
      <c r="B86" s="221"/>
      <c r="C86" s="217"/>
      <c r="D86" s="217"/>
      <c r="E86" s="217"/>
      <c r="F86" s="217"/>
      <c r="G86" s="217"/>
      <c r="H86" s="217"/>
      <c r="I86" s="217"/>
      <c r="J86" s="231"/>
      <c r="K86" s="217"/>
      <c r="L86" s="224"/>
    </row>
    <row r="87" spans="1:12" x14ac:dyDescent="0.2">
      <c r="A87" s="221"/>
      <c r="B87" s="221"/>
      <c r="C87" s="217"/>
      <c r="D87" s="217"/>
      <c r="E87" s="217"/>
      <c r="F87" s="217"/>
      <c r="G87" s="217"/>
      <c r="H87" s="217"/>
      <c r="I87" s="217"/>
      <c r="J87" s="231"/>
      <c r="K87" s="217"/>
      <c r="L87" s="224"/>
    </row>
    <row r="88" spans="1:12" x14ac:dyDescent="0.2">
      <c r="A88" s="221"/>
      <c r="B88" s="221"/>
      <c r="C88" s="217"/>
      <c r="D88" s="217"/>
      <c r="E88" s="217"/>
      <c r="F88" s="217"/>
      <c r="G88" s="217"/>
      <c r="H88" s="217"/>
      <c r="I88" s="217"/>
      <c r="J88" s="231"/>
      <c r="K88" s="217"/>
      <c r="L88" s="224"/>
    </row>
    <row r="89" spans="1:12" x14ac:dyDescent="0.2">
      <c r="A89" s="221"/>
      <c r="B89" s="221"/>
      <c r="C89" s="217"/>
      <c r="D89" s="217"/>
      <c r="E89" s="217"/>
      <c r="F89" s="217"/>
      <c r="G89" s="217"/>
      <c r="H89" s="217"/>
      <c r="I89" s="217"/>
      <c r="J89" s="231"/>
      <c r="K89" s="217"/>
      <c r="L89" s="224"/>
    </row>
    <row r="90" spans="1:12" x14ac:dyDescent="0.2">
      <c r="A90" s="221"/>
      <c r="B90" s="221"/>
      <c r="C90" s="217"/>
      <c r="D90" s="217"/>
      <c r="E90" s="217"/>
      <c r="F90" s="217"/>
      <c r="G90" s="217"/>
      <c r="H90" s="217"/>
      <c r="I90" s="217"/>
      <c r="J90" s="231"/>
      <c r="K90" s="217"/>
      <c r="L90" s="224"/>
    </row>
    <row r="91" spans="1:12" x14ac:dyDescent="0.2">
      <c r="A91" s="221"/>
      <c r="B91" s="221"/>
      <c r="C91" s="217"/>
      <c r="D91" s="217"/>
      <c r="E91" s="217"/>
      <c r="F91" s="217"/>
      <c r="G91" s="217"/>
      <c r="H91" s="217"/>
      <c r="I91" s="217"/>
      <c r="J91" s="231"/>
      <c r="K91" s="217"/>
      <c r="L91" s="224"/>
    </row>
    <row r="92" spans="1:12" x14ac:dyDescent="0.2">
      <c r="A92" s="221"/>
      <c r="B92" s="221"/>
      <c r="C92" s="217"/>
      <c r="D92" s="217"/>
      <c r="E92" s="217"/>
      <c r="F92" s="217"/>
      <c r="G92" s="217"/>
      <c r="H92" s="217"/>
      <c r="I92" s="217"/>
      <c r="J92" s="231"/>
      <c r="K92" s="217"/>
      <c r="L92" s="224"/>
    </row>
    <row r="93" spans="1:12" x14ac:dyDescent="0.2">
      <c r="A93" s="221"/>
      <c r="B93" s="221"/>
      <c r="C93" s="217"/>
      <c r="D93" s="217"/>
      <c r="E93" s="217"/>
      <c r="F93" s="217"/>
      <c r="G93" s="217"/>
      <c r="H93" s="217"/>
      <c r="I93" s="217"/>
      <c r="J93" s="231"/>
      <c r="K93" s="217"/>
      <c r="L93" s="224"/>
    </row>
    <row r="94" spans="1:12" x14ac:dyDescent="0.2">
      <c r="A94" s="221"/>
      <c r="B94" s="221"/>
      <c r="C94" s="217"/>
      <c r="D94" s="217"/>
      <c r="E94" s="217"/>
      <c r="F94" s="217"/>
      <c r="G94" s="217"/>
      <c r="H94" s="217"/>
      <c r="I94" s="217"/>
      <c r="J94" s="231"/>
      <c r="K94" s="217"/>
      <c r="L94" s="224"/>
    </row>
    <row r="95" spans="1:12" x14ac:dyDescent="0.2">
      <c r="A95" s="221"/>
      <c r="B95" s="221"/>
      <c r="C95" s="217"/>
      <c r="D95" s="217"/>
      <c r="E95" s="217"/>
      <c r="F95" s="217"/>
      <c r="G95" s="217"/>
      <c r="H95" s="217"/>
      <c r="I95" s="217"/>
      <c r="J95" s="231"/>
      <c r="K95" s="217"/>
      <c r="L95" s="224"/>
    </row>
    <row r="96" spans="1:12" x14ac:dyDescent="0.2">
      <c r="A96" s="221"/>
      <c r="B96" s="221"/>
      <c r="C96" s="217"/>
      <c r="D96" s="217"/>
      <c r="E96" s="217"/>
      <c r="F96" s="217"/>
      <c r="G96" s="217"/>
      <c r="H96" s="217"/>
      <c r="I96" s="217"/>
      <c r="J96" s="231"/>
      <c r="K96" s="217"/>
      <c r="L96" s="224"/>
    </row>
    <row r="97" spans="1:12" x14ac:dyDescent="0.2">
      <c r="A97" s="221"/>
      <c r="B97" s="221"/>
      <c r="C97" s="217"/>
      <c r="D97" s="217"/>
      <c r="E97" s="217"/>
      <c r="F97" s="217"/>
      <c r="G97" s="217"/>
      <c r="H97" s="217"/>
      <c r="I97" s="217"/>
      <c r="J97" s="231"/>
      <c r="K97" s="217"/>
      <c r="L97" s="224"/>
    </row>
    <row r="98" spans="1:12" x14ac:dyDescent="0.2">
      <c r="A98" s="221"/>
      <c r="B98" s="221"/>
      <c r="C98" s="217"/>
      <c r="D98" s="217"/>
      <c r="E98" s="217"/>
      <c r="F98" s="217"/>
      <c r="G98" s="217"/>
      <c r="H98" s="217"/>
      <c r="I98" s="217"/>
      <c r="J98" s="231"/>
      <c r="K98" s="217"/>
      <c r="L98" s="224"/>
    </row>
    <row r="99" spans="1:12" x14ac:dyDescent="0.2">
      <c r="A99" s="221"/>
      <c r="B99" s="221"/>
      <c r="C99" s="217"/>
      <c r="D99" s="217"/>
      <c r="E99" s="217"/>
      <c r="F99" s="217"/>
      <c r="G99" s="217"/>
      <c r="H99" s="217"/>
      <c r="I99" s="217"/>
      <c r="J99" s="231"/>
      <c r="K99" s="217"/>
      <c r="L99" s="224"/>
    </row>
    <row r="100" spans="1:12" x14ac:dyDescent="0.2">
      <c r="A100" s="221"/>
      <c r="B100" s="221"/>
      <c r="C100" s="217"/>
      <c r="D100" s="217"/>
      <c r="E100" s="217"/>
      <c r="F100" s="217"/>
      <c r="G100" s="217"/>
      <c r="H100" s="217"/>
      <c r="I100" s="217"/>
      <c r="J100" s="231"/>
      <c r="K100" s="217"/>
      <c r="L100" s="224"/>
    </row>
    <row r="101" spans="1:12" x14ac:dyDescent="0.2">
      <c r="A101" s="221"/>
      <c r="B101" s="221"/>
      <c r="C101" s="217"/>
      <c r="D101" s="217"/>
      <c r="E101" s="217"/>
      <c r="F101" s="217"/>
      <c r="G101" s="217"/>
      <c r="H101" s="217"/>
      <c r="I101" s="217"/>
      <c r="J101" s="231"/>
      <c r="K101" s="217"/>
      <c r="L101" s="224"/>
    </row>
    <row r="102" spans="1:12" x14ac:dyDescent="0.2">
      <c r="A102" s="221"/>
      <c r="B102" s="221"/>
      <c r="C102" s="217"/>
      <c r="D102" s="217"/>
      <c r="E102" s="217"/>
      <c r="F102" s="217"/>
      <c r="G102" s="217"/>
      <c r="H102" s="217"/>
      <c r="I102" s="217"/>
      <c r="J102" s="231"/>
      <c r="K102" s="217"/>
      <c r="L102" s="224"/>
    </row>
    <row r="103" spans="1:12" x14ac:dyDescent="0.2">
      <c r="A103" s="221"/>
      <c r="B103" s="221"/>
      <c r="C103" s="217"/>
      <c r="D103" s="217"/>
      <c r="E103" s="217"/>
      <c r="F103" s="217"/>
      <c r="G103" s="217"/>
      <c r="H103" s="217"/>
      <c r="I103" s="217"/>
      <c r="J103" s="231"/>
      <c r="K103" s="217"/>
      <c r="L103" s="224"/>
    </row>
    <row r="104" spans="1:12" x14ac:dyDescent="0.2">
      <c r="A104" s="221"/>
      <c r="B104" s="221"/>
      <c r="C104" s="217"/>
      <c r="D104" s="217"/>
      <c r="E104" s="217"/>
      <c r="F104" s="217"/>
      <c r="G104" s="217"/>
      <c r="H104" s="217"/>
      <c r="I104" s="217"/>
      <c r="J104" s="231"/>
      <c r="K104" s="217"/>
      <c r="L104" s="224"/>
    </row>
    <row r="105" spans="1:12" x14ac:dyDescent="0.2">
      <c r="A105" s="221"/>
      <c r="B105" s="221"/>
      <c r="C105" s="217"/>
      <c r="D105" s="217"/>
      <c r="E105" s="217"/>
      <c r="F105" s="217"/>
      <c r="G105" s="217"/>
      <c r="H105" s="217"/>
      <c r="I105" s="217"/>
      <c r="J105" s="231"/>
      <c r="K105" s="217"/>
      <c r="L105" s="224"/>
    </row>
    <row r="106" spans="1:12" x14ac:dyDescent="0.2">
      <c r="A106" s="221"/>
      <c r="B106" s="221"/>
      <c r="C106" s="217"/>
      <c r="D106" s="217"/>
      <c r="E106" s="217"/>
      <c r="F106" s="217"/>
      <c r="G106" s="217"/>
      <c r="H106" s="217"/>
      <c r="I106" s="217"/>
      <c r="J106" s="231"/>
      <c r="K106" s="217"/>
      <c r="L106" s="224"/>
    </row>
    <row r="107" spans="1:12" x14ac:dyDescent="0.2">
      <c r="A107" s="221"/>
      <c r="B107" s="221"/>
      <c r="C107" s="217"/>
      <c r="D107" s="217"/>
      <c r="E107" s="217"/>
      <c r="F107" s="217"/>
      <c r="G107" s="217"/>
      <c r="H107" s="217"/>
      <c r="I107" s="217"/>
      <c r="J107" s="231"/>
      <c r="K107" s="217"/>
      <c r="L107" s="224"/>
    </row>
    <row r="108" spans="1:12" x14ac:dyDescent="0.2">
      <c r="A108" s="221"/>
      <c r="B108" s="221"/>
      <c r="C108" s="217"/>
      <c r="D108" s="217"/>
      <c r="E108" s="217"/>
      <c r="F108" s="217"/>
      <c r="G108" s="217"/>
      <c r="H108" s="217"/>
      <c r="I108" s="217"/>
      <c r="J108" s="231"/>
      <c r="K108" s="217"/>
      <c r="L108" s="224"/>
    </row>
    <row r="109" spans="1:12" x14ac:dyDescent="0.2">
      <c r="A109" s="221"/>
      <c r="B109" s="221"/>
      <c r="C109" s="217"/>
      <c r="D109" s="217"/>
      <c r="E109" s="217"/>
      <c r="F109" s="217"/>
      <c r="G109" s="217"/>
      <c r="H109" s="217"/>
      <c r="I109" s="217"/>
      <c r="J109" s="231"/>
      <c r="K109" s="217"/>
      <c r="L109" s="224"/>
    </row>
    <row r="110" spans="1:12" x14ac:dyDescent="0.2">
      <c r="A110" s="221"/>
      <c r="B110" s="221"/>
      <c r="C110" s="217"/>
      <c r="D110" s="217"/>
      <c r="E110" s="217"/>
      <c r="F110" s="217"/>
      <c r="G110" s="217"/>
      <c r="H110" s="217"/>
      <c r="I110" s="217"/>
      <c r="J110" s="231"/>
      <c r="K110" s="217"/>
      <c r="L110" s="224"/>
    </row>
    <row r="111" spans="1:12" x14ac:dyDescent="0.2">
      <c r="A111" s="221"/>
      <c r="B111" s="221"/>
      <c r="C111" s="217"/>
      <c r="D111" s="217"/>
      <c r="E111" s="217"/>
      <c r="F111" s="217"/>
      <c r="G111" s="217"/>
      <c r="H111" s="217"/>
      <c r="I111" s="217"/>
      <c r="J111" s="231"/>
      <c r="K111" s="217"/>
      <c r="L111" s="224"/>
    </row>
    <row r="112" spans="1:12" x14ac:dyDescent="0.2">
      <c r="A112" s="221"/>
      <c r="B112" s="221"/>
      <c r="C112" s="217"/>
      <c r="D112" s="217"/>
      <c r="E112" s="217"/>
      <c r="F112" s="217"/>
      <c r="G112" s="217"/>
      <c r="H112" s="217"/>
      <c r="I112" s="217"/>
      <c r="J112" s="231"/>
      <c r="K112" s="217"/>
      <c r="L112" s="224"/>
    </row>
    <row r="113" spans="1:12" x14ac:dyDescent="0.2">
      <c r="A113" s="221"/>
      <c r="B113" s="221"/>
      <c r="C113" s="217"/>
      <c r="D113" s="217"/>
      <c r="E113" s="217"/>
      <c r="F113" s="217"/>
      <c r="G113" s="217"/>
      <c r="H113" s="217"/>
      <c r="I113" s="217"/>
      <c r="J113" s="231"/>
      <c r="K113" s="217"/>
      <c r="L113" s="224"/>
    </row>
    <row r="114" spans="1:12" x14ac:dyDescent="0.2">
      <c r="A114" s="221"/>
      <c r="B114" s="221"/>
      <c r="C114" s="217"/>
      <c r="D114" s="217"/>
      <c r="E114" s="217"/>
      <c r="F114" s="217"/>
      <c r="G114" s="217"/>
      <c r="H114" s="217"/>
      <c r="I114" s="217"/>
      <c r="J114" s="231"/>
      <c r="K114" s="217"/>
      <c r="L114" s="224"/>
    </row>
    <row r="115" spans="1:12" x14ac:dyDescent="0.2">
      <c r="A115" s="221"/>
      <c r="B115" s="221"/>
      <c r="C115" s="217"/>
      <c r="D115" s="217"/>
      <c r="E115" s="217"/>
      <c r="F115" s="217"/>
      <c r="G115" s="217"/>
      <c r="H115" s="217"/>
      <c r="I115" s="217"/>
      <c r="J115" s="231"/>
      <c r="K115" s="217"/>
      <c r="L115" s="224"/>
    </row>
    <row r="116" spans="1:12" x14ac:dyDescent="0.2">
      <c r="A116" s="221"/>
      <c r="B116" s="221"/>
      <c r="C116" s="217"/>
      <c r="D116" s="217"/>
      <c r="E116" s="217"/>
      <c r="F116" s="217"/>
      <c r="G116" s="217"/>
      <c r="H116" s="217"/>
      <c r="I116" s="217"/>
      <c r="J116" s="231"/>
      <c r="K116" s="217"/>
      <c r="L116" s="224"/>
    </row>
    <row r="117" spans="1:12" x14ac:dyDescent="0.2">
      <c r="A117" s="221"/>
      <c r="B117" s="221"/>
      <c r="C117" s="217"/>
      <c r="D117" s="217"/>
      <c r="E117" s="217"/>
      <c r="F117" s="217"/>
      <c r="G117" s="217"/>
      <c r="H117" s="217"/>
      <c r="I117" s="217"/>
      <c r="J117" s="231"/>
      <c r="K117" s="217"/>
      <c r="L117" s="224"/>
    </row>
    <row r="118" spans="1:12" x14ac:dyDescent="0.2">
      <c r="A118" s="221"/>
      <c r="B118" s="221"/>
      <c r="C118" s="217"/>
      <c r="D118" s="217"/>
      <c r="E118" s="217"/>
      <c r="F118" s="217"/>
      <c r="G118" s="217"/>
      <c r="H118" s="217"/>
      <c r="I118" s="217"/>
      <c r="J118" s="231"/>
      <c r="K118" s="217"/>
      <c r="L118" s="224"/>
    </row>
    <row r="119" spans="1:12" x14ac:dyDescent="0.2">
      <c r="A119" s="221"/>
      <c r="B119" s="221"/>
      <c r="C119" s="217"/>
      <c r="D119" s="217"/>
      <c r="E119" s="217"/>
      <c r="F119" s="217"/>
      <c r="G119" s="217"/>
      <c r="H119" s="217"/>
      <c r="I119" s="217"/>
      <c r="J119" s="231"/>
      <c r="K119" s="217"/>
      <c r="L119" s="224"/>
    </row>
    <row r="120" spans="1:12" x14ac:dyDescent="0.2">
      <c r="A120" s="221"/>
      <c r="B120" s="221"/>
      <c r="C120" s="217"/>
      <c r="D120" s="217"/>
      <c r="E120" s="217"/>
      <c r="F120" s="217"/>
      <c r="G120" s="217"/>
      <c r="H120" s="217"/>
      <c r="I120" s="217"/>
      <c r="J120" s="231"/>
      <c r="K120" s="217"/>
      <c r="L120" s="224"/>
    </row>
    <row r="121" spans="1:12" x14ac:dyDescent="0.2">
      <c r="A121" s="221"/>
      <c r="B121" s="221"/>
      <c r="C121" s="217"/>
      <c r="D121" s="217"/>
      <c r="E121" s="217"/>
      <c r="F121" s="217"/>
      <c r="G121" s="217"/>
      <c r="H121" s="217"/>
      <c r="I121" s="217"/>
      <c r="J121" s="231"/>
      <c r="K121" s="217"/>
      <c r="L121" s="224"/>
    </row>
    <row r="122" spans="1:12" x14ac:dyDescent="0.2">
      <c r="A122" s="221"/>
      <c r="B122" s="221"/>
      <c r="C122" s="217"/>
      <c r="D122" s="217"/>
      <c r="E122" s="217"/>
      <c r="F122" s="217"/>
      <c r="G122" s="217"/>
      <c r="H122" s="217"/>
      <c r="I122" s="217"/>
      <c r="J122" s="231"/>
      <c r="K122" s="217"/>
      <c r="L122" s="224"/>
    </row>
    <row r="123" spans="1:12" x14ac:dyDescent="0.2">
      <c r="A123" s="221"/>
      <c r="B123" s="221"/>
      <c r="C123" s="217"/>
      <c r="D123" s="217"/>
      <c r="E123" s="217"/>
      <c r="F123" s="217"/>
      <c r="G123" s="217"/>
      <c r="H123" s="217"/>
      <c r="I123" s="217"/>
      <c r="J123" s="231"/>
      <c r="K123" s="217"/>
      <c r="L123" s="224"/>
    </row>
    <row r="124" spans="1:12" x14ac:dyDescent="0.2">
      <c r="A124" s="221"/>
      <c r="B124" s="221"/>
      <c r="C124" s="217"/>
      <c r="D124" s="217"/>
      <c r="E124" s="217"/>
      <c r="F124" s="217"/>
      <c r="G124" s="217"/>
      <c r="H124" s="217"/>
      <c r="I124" s="217"/>
      <c r="J124" s="231"/>
      <c r="K124" s="217"/>
      <c r="L124" s="224"/>
    </row>
    <row r="125" spans="1:12" x14ac:dyDescent="0.2">
      <c r="A125" s="221"/>
      <c r="B125" s="221"/>
      <c r="C125" s="217"/>
      <c r="D125" s="217"/>
      <c r="E125" s="217"/>
      <c r="F125" s="217"/>
      <c r="G125" s="217"/>
      <c r="H125" s="217"/>
      <c r="I125" s="217"/>
      <c r="J125" s="231"/>
      <c r="K125" s="217"/>
      <c r="L125" s="224"/>
    </row>
    <row r="126" spans="1:12" x14ac:dyDescent="0.2">
      <c r="A126" s="221"/>
      <c r="B126" s="221"/>
      <c r="C126" s="217"/>
      <c r="D126" s="217"/>
      <c r="E126" s="217"/>
      <c r="F126" s="217"/>
      <c r="G126" s="217"/>
      <c r="H126" s="217"/>
      <c r="I126" s="217"/>
      <c r="J126" s="231"/>
      <c r="K126" s="217"/>
      <c r="L126" s="224"/>
    </row>
    <row r="127" spans="1:12" x14ac:dyDescent="0.2">
      <c r="A127" s="221"/>
      <c r="B127" s="221"/>
      <c r="C127" s="217"/>
      <c r="D127" s="217"/>
      <c r="E127" s="217"/>
      <c r="F127" s="217"/>
      <c r="G127" s="217"/>
      <c r="H127" s="217"/>
      <c r="I127" s="217"/>
      <c r="J127" s="231"/>
      <c r="K127" s="217"/>
      <c r="L127" s="224"/>
    </row>
    <row r="128" spans="1:12" x14ac:dyDescent="0.2">
      <c r="A128" s="221"/>
      <c r="B128" s="221"/>
      <c r="C128" s="217"/>
      <c r="D128" s="217"/>
      <c r="E128" s="217"/>
      <c r="F128" s="217"/>
      <c r="G128" s="217"/>
      <c r="H128" s="217"/>
      <c r="I128" s="217"/>
      <c r="J128" s="231"/>
      <c r="K128" s="217"/>
      <c r="L128" s="224"/>
    </row>
    <row r="129" spans="1:12" x14ac:dyDescent="0.2">
      <c r="A129" s="221"/>
      <c r="B129" s="221"/>
      <c r="C129" s="217"/>
      <c r="D129" s="217"/>
      <c r="E129" s="217"/>
      <c r="F129" s="217"/>
      <c r="G129" s="217"/>
      <c r="H129" s="217"/>
      <c r="I129" s="217"/>
      <c r="J129" s="231"/>
      <c r="K129" s="217"/>
      <c r="L129" s="224"/>
    </row>
    <row r="130" spans="1:12" x14ac:dyDescent="0.2">
      <c r="A130" s="221"/>
      <c r="B130" s="221"/>
      <c r="C130" s="217"/>
      <c r="D130" s="217"/>
      <c r="E130" s="217"/>
      <c r="F130" s="217"/>
      <c r="G130" s="217"/>
      <c r="H130" s="217"/>
      <c r="I130" s="217"/>
      <c r="J130" s="231"/>
      <c r="K130" s="217"/>
      <c r="L130" s="224"/>
    </row>
    <row r="131" spans="1:12" x14ac:dyDescent="0.2">
      <c r="A131" s="221"/>
      <c r="B131" s="221"/>
      <c r="C131" s="217"/>
      <c r="D131" s="217"/>
      <c r="E131" s="217"/>
      <c r="F131" s="217"/>
      <c r="G131" s="217"/>
      <c r="H131" s="217"/>
      <c r="I131" s="217"/>
      <c r="J131" s="231"/>
      <c r="K131" s="217"/>
      <c r="L131" s="224"/>
    </row>
    <row r="132" spans="1:12" x14ac:dyDescent="0.2">
      <c r="A132" s="221"/>
      <c r="B132" s="221"/>
      <c r="C132" s="217"/>
      <c r="D132" s="217"/>
      <c r="E132" s="217"/>
      <c r="F132" s="217"/>
      <c r="G132" s="217"/>
      <c r="H132" s="217"/>
      <c r="I132" s="217"/>
      <c r="J132" s="231"/>
      <c r="K132" s="217"/>
      <c r="L132" s="224"/>
    </row>
    <row r="133" spans="1:12" x14ac:dyDescent="0.2">
      <c r="A133" s="221"/>
      <c r="B133" s="221"/>
      <c r="C133" s="217"/>
      <c r="D133" s="217"/>
      <c r="E133" s="217"/>
      <c r="F133" s="217"/>
      <c r="G133" s="217"/>
      <c r="H133" s="217"/>
      <c r="I133" s="217"/>
      <c r="J133" s="231"/>
      <c r="K133" s="217"/>
      <c r="L133" s="224"/>
    </row>
    <row r="134" spans="1:12" x14ac:dyDescent="0.2">
      <c r="A134" s="221"/>
      <c r="B134" s="221"/>
      <c r="C134" s="217"/>
      <c r="D134" s="217"/>
      <c r="E134" s="217"/>
      <c r="F134" s="217"/>
      <c r="G134" s="217"/>
      <c r="H134" s="217"/>
      <c r="I134" s="217"/>
      <c r="J134" s="231"/>
      <c r="K134" s="217"/>
      <c r="L134" s="224"/>
    </row>
    <row r="135" spans="1:12" x14ac:dyDescent="0.2">
      <c r="A135" s="221"/>
      <c r="B135" s="221"/>
      <c r="C135" s="217"/>
      <c r="D135" s="217"/>
      <c r="E135" s="217"/>
      <c r="F135" s="217"/>
      <c r="G135" s="217"/>
      <c r="H135" s="217"/>
      <c r="I135" s="217"/>
      <c r="J135" s="231"/>
      <c r="K135" s="217"/>
      <c r="L135" s="224"/>
    </row>
    <row r="136" spans="1:12" x14ac:dyDescent="0.2">
      <c r="A136" s="221"/>
      <c r="B136" s="221"/>
      <c r="C136" s="217"/>
      <c r="D136" s="217"/>
      <c r="E136" s="217"/>
      <c r="F136" s="217"/>
      <c r="G136" s="217"/>
      <c r="H136" s="217"/>
      <c r="I136" s="217"/>
      <c r="J136" s="231"/>
      <c r="K136" s="217"/>
      <c r="L136" s="224"/>
    </row>
    <row r="137" spans="1:12" x14ac:dyDescent="0.2">
      <c r="A137" s="221"/>
      <c r="B137" s="221"/>
      <c r="C137" s="217"/>
      <c r="D137" s="217"/>
      <c r="E137" s="217"/>
      <c r="F137" s="217"/>
      <c r="G137" s="217"/>
      <c r="H137" s="217"/>
      <c r="I137" s="217"/>
      <c r="J137" s="231"/>
      <c r="K137" s="217"/>
      <c r="L137" s="224"/>
    </row>
    <row r="138" spans="1:12" x14ac:dyDescent="0.2">
      <c r="A138" s="221"/>
      <c r="B138" s="221"/>
      <c r="C138" s="217"/>
      <c r="D138" s="217"/>
      <c r="E138" s="217"/>
      <c r="F138" s="217"/>
      <c r="G138" s="217"/>
      <c r="H138" s="217"/>
      <c r="I138" s="217"/>
      <c r="J138" s="231"/>
      <c r="K138" s="217"/>
      <c r="L138" s="224"/>
    </row>
    <row r="139" spans="1:12" x14ac:dyDescent="0.2">
      <c r="A139" s="221"/>
      <c r="B139" s="221"/>
      <c r="C139" s="217"/>
      <c r="D139" s="217"/>
      <c r="E139" s="217"/>
      <c r="F139" s="217"/>
      <c r="G139" s="217"/>
      <c r="H139" s="217"/>
      <c r="I139" s="217"/>
      <c r="J139" s="231"/>
      <c r="K139" s="217"/>
      <c r="L139" s="224"/>
    </row>
    <row r="140" spans="1:12" x14ac:dyDescent="0.2">
      <c r="A140" s="221"/>
      <c r="B140" s="221"/>
      <c r="C140" s="217"/>
      <c r="D140" s="217"/>
      <c r="E140" s="217"/>
      <c r="F140" s="217"/>
      <c r="G140" s="217"/>
      <c r="H140" s="217"/>
      <c r="I140" s="217"/>
      <c r="J140" s="231"/>
      <c r="K140" s="217"/>
      <c r="L140" s="224"/>
    </row>
    <row r="141" spans="1:12" x14ac:dyDescent="0.2">
      <c r="A141" s="221"/>
      <c r="B141" s="221"/>
      <c r="C141" s="217"/>
      <c r="D141" s="217"/>
      <c r="E141" s="217"/>
      <c r="F141" s="217"/>
      <c r="G141" s="217"/>
      <c r="H141" s="217"/>
      <c r="I141" s="217"/>
      <c r="J141" s="231"/>
      <c r="K141" s="217"/>
      <c r="L141" s="224"/>
    </row>
    <row r="142" spans="1:12" x14ac:dyDescent="0.2">
      <c r="A142" s="221"/>
      <c r="B142" s="221"/>
      <c r="C142" s="217"/>
      <c r="D142" s="217"/>
      <c r="E142" s="217"/>
      <c r="F142" s="217"/>
      <c r="G142" s="217"/>
      <c r="H142" s="217"/>
      <c r="I142" s="217"/>
      <c r="J142" s="231"/>
      <c r="K142" s="217"/>
      <c r="L142" s="224"/>
    </row>
    <row r="143" spans="1:12" x14ac:dyDescent="0.2">
      <c r="A143" s="221"/>
      <c r="B143" s="221"/>
      <c r="C143" s="217"/>
      <c r="D143" s="217"/>
      <c r="E143" s="217"/>
      <c r="F143" s="217"/>
      <c r="G143" s="217"/>
      <c r="H143" s="217"/>
      <c r="I143" s="217"/>
      <c r="J143" s="231"/>
      <c r="K143" s="217"/>
      <c r="L143" s="224"/>
    </row>
    <row r="144" spans="1:12" x14ac:dyDescent="0.2">
      <c r="A144" s="221"/>
      <c r="B144" s="221"/>
      <c r="C144" s="217"/>
      <c r="D144" s="217"/>
      <c r="E144" s="217"/>
      <c r="F144" s="217"/>
      <c r="G144" s="217"/>
      <c r="H144" s="217"/>
      <c r="I144" s="217"/>
      <c r="J144" s="231"/>
      <c r="K144" s="217"/>
      <c r="L144" s="224"/>
    </row>
    <row r="145" spans="1:12" x14ac:dyDescent="0.2">
      <c r="A145" s="221"/>
      <c r="B145" s="221"/>
      <c r="C145" s="217"/>
      <c r="D145" s="217"/>
      <c r="E145" s="217"/>
      <c r="F145" s="217"/>
      <c r="G145" s="217"/>
      <c r="H145" s="217"/>
      <c r="I145" s="217"/>
      <c r="J145" s="231"/>
      <c r="K145" s="217"/>
      <c r="L145" s="224"/>
    </row>
    <row r="146" spans="1:12" x14ac:dyDescent="0.2">
      <c r="A146" s="221"/>
      <c r="B146" s="221"/>
      <c r="C146" s="217"/>
      <c r="D146" s="217"/>
      <c r="E146" s="217"/>
      <c r="F146" s="217"/>
      <c r="G146" s="217"/>
      <c r="H146" s="217"/>
      <c r="I146" s="217"/>
      <c r="J146" s="231"/>
      <c r="K146" s="217"/>
      <c r="L146" s="224"/>
    </row>
    <row r="147" spans="1:12" x14ac:dyDescent="0.2">
      <c r="A147" s="221"/>
      <c r="B147" s="221"/>
      <c r="C147" s="217"/>
      <c r="D147" s="217"/>
      <c r="E147" s="217"/>
      <c r="F147" s="217"/>
      <c r="G147" s="217"/>
      <c r="H147" s="217"/>
      <c r="I147" s="217"/>
      <c r="J147" s="231"/>
      <c r="K147" s="217"/>
      <c r="L147" s="224"/>
    </row>
    <row r="148" spans="1:12" x14ac:dyDescent="0.2">
      <c r="A148" s="221"/>
      <c r="B148" s="221"/>
      <c r="C148" s="217"/>
      <c r="D148" s="217"/>
      <c r="E148" s="217"/>
      <c r="F148" s="217"/>
      <c r="G148" s="217"/>
      <c r="H148" s="217"/>
      <c r="I148" s="217"/>
      <c r="J148" s="231"/>
      <c r="K148" s="217"/>
      <c r="L148" s="224"/>
    </row>
    <row r="149" spans="1:12" x14ac:dyDescent="0.2">
      <c r="A149" s="221"/>
      <c r="B149" s="221"/>
      <c r="C149" s="217"/>
      <c r="D149" s="217"/>
      <c r="E149" s="217"/>
      <c r="F149" s="217"/>
      <c r="G149" s="217"/>
      <c r="H149" s="217"/>
      <c r="I149" s="217"/>
      <c r="J149" s="231"/>
      <c r="K149" s="217"/>
      <c r="L149" s="224"/>
    </row>
    <row r="150" spans="1:12" x14ac:dyDescent="0.2">
      <c r="A150" s="221"/>
      <c r="B150" s="221"/>
      <c r="C150" s="217"/>
      <c r="D150" s="217"/>
      <c r="E150" s="217"/>
      <c r="F150" s="217"/>
      <c r="G150" s="217"/>
      <c r="H150" s="217"/>
      <c r="I150" s="217"/>
      <c r="J150" s="231"/>
      <c r="K150" s="217"/>
      <c r="L150" s="224"/>
    </row>
    <row r="151" spans="1:12" x14ac:dyDescent="0.2">
      <c r="A151" s="221"/>
      <c r="B151" s="221"/>
      <c r="C151" s="217"/>
      <c r="D151" s="217"/>
      <c r="E151" s="217"/>
      <c r="F151" s="217"/>
      <c r="G151" s="217"/>
      <c r="H151" s="217"/>
      <c r="I151" s="217"/>
      <c r="J151" s="231"/>
      <c r="K151" s="217"/>
      <c r="L151" s="224"/>
    </row>
    <row r="152" spans="1:12" x14ac:dyDescent="0.2">
      <c r="A152" s="221"/>
      <c r="B152" s="221"/>
      <c r="C152" s="217"/>
      <c r="D152" s="217"/>
      <c r="E152" s="217"/>
      <c r="F152" s="217"/>
      <c r="G152" s="217"/>
      <c r="H152" s="217"/>
      <c r="I152" s="217"/>
      <c r="J152" s="231"/>
      <c r="K152" s="217"/>
      <c r="L152" s="224"/>
    </row>
    <row r="153" spans="1:12" x14ac:dyDescent="0.2">
      <c r="A153" s="221"/>
      <c r="B153" s="221"/>
      <c r="C153" s="217"/>
      <c r="D153" s="217"/>
      <c r="E153" s="217"/>
      <c r="F153" s="217"/>
      <c r="G153" s="217"/>
      <c r="H153" s="217"/>
      <c r="I153" s="217"/>
      <c r="J153" s="231"/>
      <c r="K153" s="217"/>
      <c r="L153" s="224"/>
    </row>
    <row r="154" spans="1:12" x14ac:dyDescent="0.2">
      <c r="A154" s="221"/>
      <c r="B154" s="221"/>
      <c r="C154" s="217"/>
      <c r="D154" s="217"/>
      <c r="E154" s="217"/>
      <c r="F154" s="217"/>
      <c r="G154" s="217"/>
      <c r="H154" s="217"/>
      <c r="I154" s="217"/>
      <c r="J154" s="231"/>
      <c r="K154" s="217"/>
      <c r="L154" s="224"/>
    </row>
    <row r="155" spans="1:12" x14ac:dyDescent="0.2">
      <c r="A155" s="221"/>
      <c r="B155" s="221"/>
      <c r="C155" s="217"/>
      <c r="D155" s="217"/>
      <c r="E155" s="217"/>
      <c r="F155" s="217"/>
      <c r="G155" s="217"/>
      <c r="H155" s="217"/>
      <c r="I155" s="217"/>
      <c r="J155" s="231"/>
      <c r="K155" s="217"/>
      <c r="L155" s="224"/>
    </row>
    <row r="156" spans="1:12" x14ac:dyDescent="0.2">
      <c r="A156" s="221"/>
      <c r="B156" s="221"/>
      <c r="C156" s="217"/>
      <c r="D156" s="217"/>
      <c r="E156" s="217"/>
      <c r="F156" s="217"/>
      <c r="G156" s="217"/>
      <c r="H156" s="217"/>
      <c r="I156" s="217"/>
      <c r="J156" s="231"/>
      <c r="K156" s="217"/>
      <c r="L156" s="224"/>
    </row>
    <row r="157" spans="1:12" x14ac:dyDescent="0.2">
      <c r="A157" s="221"/>
      <c r="B157" s="221"/>
      <c r="C157" s="217"/>
      <c r="D157" s="217"/>
      <c r="E157" s="217"/>
      <c r="F157" s="217"/>
      <c r="G157" s="217"/>
      <c r="H157" s="217"/>
      <c r="I157" s="217"/>
      <c r="J157" s="231"/>
      <c r="K157" s="217"/>
      <c r="L157" s="224"/>
    </row>
    <row r="158" spans="1:12" x14ac:dyDescent="0.2">
      <c r="A158" s="221"/>
      <c r="B158" s="221"/>
      <c r="C158" s="217"/>
      <c r="D158" s="217"/>
      <c r="E158" s="217"/>
      <c r="F158" s="217"/>
      <c r="G158" s="217"/>
      <c r="H158" s="217"/>
      <c r="I158" s="217"/>
      <c r="J158" s="231"/>
      <c r="K158" s="217"/>
      <c r="L158" s="224"/>
    </row>
    <row r="159" spans="1:12" x14ac:dyDescent="0.2">
      <c r="A159" s="221"/>
      <c r="B159" s="221"/>
      <c r="C159" s="217"/>
      <c r="D159" s="217"/>
      <c r="E159" s="217"/>
      <c r="F159" s="217"/>
      <c r="G159" s="217"/>
      <c r="H159" s="217"/>
      <c r="I159" s="217"/>
      <c r="J159" s="231"/>
      <c r="K159" s="217"/>
      <c r="L159" s="224"/>
    </row>
    <row r="160" spans="1:12" x14ac:dyDescent="0.2">
      <c r="A160" s="221"/>
      <c r="B160" s="221"/>
      <c r="C160" s="217"/>
      <c r="D160" s="217"/>
      <c r="E160" s="217"/>
      <c r="F160" s="217"/>
      <c r="G160" s="217"/>
      <c r="H160" s="217"/>
      <c r="I160" s="217"/>
      <c r="J160" s="231"/>
      <c r="K160" s="217"/>
      <c r="L160" s="224"/>
    </row>
    <row r="161" spans="1:12" x14ac:dyDescent="0.2">
      <c r="A161" s="221"/>
      <c r="B161" s="221"/>
      <c r="C161" s="217"/>
      <c r="D161" s="217"/>
      <c r="E161" s="217"/>
      <c r="F161" s="217"/>
      <c r="G161" s="217"/>
      <c r="H161" s="217"/>
      <c r="I161" s="217"/>
      <c r="J161" s="231"/>
      <c r="K161" s="217"/>
      <c r="L161" s="224"/>
    </row>
    <row r="162" spans="1:12" x14ac:dyDescent="0.2">
      <c r="A162" s="221"/>
      <c r="B162" s="221"/>
      <c r="C162" s="217"/>
      <c r="D162" s="217"/>
      <c r="E162" s="217"/>
      <c r="F162" s="217"/>
      <c r="G162" s="217"/>
      <c r="H162" s="217"/>
      <c r="I162" s="217"/>
      <c r="J162" s="231"/>
      <c r="K162" s="217"/>
      <c r="L162" s="224"/>
    </row>
    <row r="163" spans="1:12" x14ac:dyDescent="0.2">
      <c r="A163" s="221"/>
      <c r="B163" s="221"/>
      <c r="C163" s="217"/>
      <c r="D163" s="217"/>
      <c r="E163" s="217"/>
      <c r="F163" s="217"/>
      <c r="G163" s="217"/>
      <c r="H163" s="217"/>
      <c r="I163" s="217"/>
      <c r="J163" s="231"/>
      <c r="K163" s="217"/>
      <c r="L163" s="224"/>
    </row>
    <row r="164" spans="1:12" x14ac:dyDescent="0.2">
      <c r="A164" s="221"/>
      <c r="B164" s="221"/>
      <c r="C164" s="217"/>
      <c r="D164" s="217"/>
      <c r="E164" s="217"/>
      <c r="F164" s="217"/>
      <c r="G164" s="217"/>
      <c r="H164" s="217"/>
      <c r="I164" s="217"/>
      <c r="J164" s="231"/>
      <c r="K164" s="217"/>
      <c r="L164" s="224"/>
    </row>
    <row r="165" spans="1:12" x14ac:dyDescent="0.2">
      <c r="A165" s="221"/>
      <c r="B165" s="221"/>
      <c r="C165" s="217"/>
      <c r="D165" s="217"/>
      <c r="E165" s="217"/>
      <c r="F165" s="217"/>
      <c r="G165" s="217"/>
      <c r="H165" s="217"/>
      <c r="I165" s="217"/>
      <c r="J165" s="231"/>
      <c r="K165" s="217"/>
      <c r="L165" s="224"/>
    </row>
    <row r="166" spans="1:12" x14ac:dyDescent="0.2">
      <c r="A166" s="221"/>
      <c r="B166" s="221"/>
      <c r="C166" s="217"/>
      <c r="D166" s="217"/>
      <c r="E166" s="217"/>
      <c r="F166" s="217"/>
      <c r="G166" s="217"/>
      <c r="H166" s="217"/>
      <c r="I166" s="217"/>
      <c r="J166" s="231"/>
      <c r="K166" s="217"/>
      <c r="L166" s="224"/>
    </row>
    <row r="167" spans="1:12" x14ac:dyDescent="0.2">
      <c r="A167" s="221"/>
      <c r="B167" s="221"/>
      <c r="C167" s="217"/>
      <c r="D167" s="217"/>
      <c r="E167" s="217"/>
      <c r="F167" s="217"/>
      <c r="G167" s="217"/>
      <c r="H167" s="217"/>
      <c r="I167" s="217"/>
      <c r="J167" s="231"/>
      <c r="K167" s="217"/>
      <c r="L167" s="224"/>
    </row>
    <row r="168" spans="1:12" x14ac:dyDescent="0.2">
      <c r="A168" s="221"/>
      <c r="B168" s="221"/>
      <c r="C168" s="217"/>
      <c r="D168" s="217"/>
      <c r="E168" s="217"/>
      <c r="F168" s="217"/>
      <c r="G168" s="217"/>
      <c r="H168" s="217"/>
      <c r="I168" s="217"/>
      <c r="J168" s="231"/>
      <c r="K168" s="217"/>
      <c r="L168" s="224"/>
    </row>
    <row r="169" spans="1:12" x14ac:dyDescent="0.2">
      <c r="A169" s="221"/>
      <c r="B169" s="221"/>
      <c r="C169" s="217"/>
      <c r="D169" s="217"/>
      <c r="E169" s="217"/>
      <c r="F169" s="217"/>
      <c r="G169" s="217"/>
      <c r="H169" s="217"/>
      <c r="I169" s="217"/>
      <c r="J169" s="231"/>
      <c r="K169" s="217"/>
      <c r="L169" s="224"/>
    </row>
    <row r="170" spans="1:12" x14ac:dyDescent="0.2">
      <c r="A170" s="221"/>
      <c r="B170" s="221"/>
      <c r="C170" s="217"/>
      <c r="D170" s="217"/>
      <c r="E170" s="217"/>
      <c r="F170" s="217"/>
      <c r="G170" s="217"/>
      <c r="H170" s="217"/>
      <c r="I170" s="217"/>
      <c r="J170" s="231"/>
      <c r="K170" s="217"/>
      <c r="L170" s="224"/>
    </row>
    <row r="171" spans="1:12" x14ac:dyDescent="0.2">
      <c r="A171" s="221"/>
      <c r="B171" s="221"/>
      <c r="C171" s="217"/>
      <c r="D171" s="217"/>
      <c r="E171" s="217"/>
      <c r="F171" s="217"/>
      <c r="G171" s="217"/>
      <c r="H171" s="217"/>
      <c r="I171" s="217"/>
      <c r="J171" s="231"/>
      <c r="K171" s="217"/>
      <c r="L171" s="224"/>
    </row>
    <row r="172" spans="1:12" x14ac:dyDescent="0.2">
      <c r="A172" s="221"/>
      <c r="B172" s="221"/>
      <c r="C172" s="217"/>
      <c r="D172" s="217"/>
      <c r="E172" s="217"/>
      <c r="F172" s="217"/>
      <c r="G172" s="217"/>
      <c r="H172" s="217"/>
      <c r="I172" s="217"/>
      <c r="J172" s="231"/>
      <c r="K172" s="217"/>
      <c r="L172" s="224"/>
    </row>
    <row r="173" spans="1:12" x14ac:dyDescent="0.2">
      <c r="A173" s="221"/>
      <c r="B173" s="221"/>
      <c r="C173" s="217"/>
      <c r="D173" s="217"/>
      <c r="E173" s="217"/>
      <c r="F173" s="217"/>
      <c r="G173" s="217"/>
      <c r="H173" s="217"/>
      <c r="I173" s="217"/>
      <c r="J173" s="231"/>
      <c r="K173" s="217"/>
      <c r="L173" s="224"/>
    </row>
    <row r="174" spans="1:12" x14ac:dyDescent="0.2">
      <c r="A174" s="221"/>
      <c r="B174" s="221"/>
      <c r="C174" s="217"/>
      <c r="D174" s="217"/>
      <c r="E174" s="217"/>
      <c r="F174" s="217"/>
      <c r="G174" s="217"/>
      <c r="H174" s="217"/>
      <c r="I174" s="217"/>
      <c r="J174" s="231"/>
      <c r="K174" s="217"/>
      <c r="L174" s="224"/>
    </row>
    <row r="175" spans="1:12" x14ac:dyDescent="0.2">
      <c r="A175" s="221"/>
      <c r="B175" s="221"/>
      <c r="C175" s="217"/>
      <c r="D175" s="217"/>
      <c r="E175" s="217"/>
      <c r="F175" s="217"/>
      <c r="G175" s="217"/>
      <c r="H175" s="217"/>
      <c r="I175" s="217"/>
      <c r="J175" s="231"/>
      <c r="K175" s="217"/>
      <c r="L175" s="224"/>
    </row>
    <row r="176" spans="1:12" x14ac:dyDescent="0.2">
      <c r="A176" s="221"/>
      <c r="B176" s="221"/>
      <c r="C176" s="217"/>
      <c r="D176" s="217"/>
      <c r="E176" s="217"/>
      <c r="F176" s="217"/>
      <c r="G176" s="217"/>
      <c r="H176" s="217"/>
      <c r="I176" s="217"/>
      <c r="J176" s="231"/>
      <c r="K176" s="217"/>
      <c r="L176" s="224"/>
    </row>
    <row r="177" spans="1:12" x14ac:dyDescent="0.2">
      <c r="A177" s="221"/>
      <c r="B177" s="221"/>
      <c r="C177" s="217"/>
      <c r="D177" s="217"/>
      <c r="E177" s="217"/>
      <c r="F177" s="217"/>
      <c r="G177" s="217"/>
      <c r="H177" s="217"/>
      <c r="I177" s="217"/>
      <c r="J177" s="231"/>
      <c r="K177" s="217"/>
      <c r="L177" s="224"/>
    </row>
    <row r="178" spans="1:12" x14ac:dyDescent="0.2">
      <c r="A178" s="221"/>
      <c r="B178" s="221"/>
      <c r="C178" s="217"/>
      <c r="D178" s="217"/>
      <c r="E178" s="217"/>
      <c r="F178" s="217"/>
      <c r="G178" s="217"/>
      <c r="H178" s="217"/>
      <c r="I178" s="217"/>
      <c r="J178" s="231"/>
      <c r="K178" s="217"/>
      <c r="L178" s="224"/>
    </row>
    <row r="179" spans="1:12" x14ac:dyDescent="0.2">
      <c r="A179" s="221"/>
      <c r="B179" s="221"/>
      <c r="C179" s="217"/>
      <c r="D179" s="217"/>
      <c r="E179" s="217"/>
      <c r="F179" s="217"/>
      <c r="G179" s="217"/>
      <c r="H179" s="217"/>
      <c r="I179" s="217"/>
      <c r="J179" s="231"/>
      <c r="K179" s="217"/>
      <c r="L179" s="224"/>
    </row>
    <row r="180" spans="1:12" x14ac:dyDescent="0.2">
      <c r="A180" s="221"/>
      <c r="B180" s="221"/>
      <c r="C180" s="217"/>
      <c r="D180" s="217"/>
      <c r="E180" s="217"/>
      <c r="F180" s="217"/>
      <c r="G180" s="217"/>
      <c r="H180" s="217"/>
      <c r="I180" s="217"/>
      <c r="J180" s="231"/>
      <c r="K180" s="217"/>
      <c r="L180" s="224"/>
    </row>
    <row r="181" spans="1:12" x14ac:dyDescent="0.2">
      <c r="A181" s="221"/>
      <c r="B181" s="221"/>
      <c r="C181" s="217"/>
      <c r="D181" s="217"/>
      <c r="E181" s="217"/>
      <c r="F181" s="217"/>
      <c r="G181" s="217"/>
      <c r="H181" s="217"/>
      <c r="I181" s="217"/>
      <c r="J181" s="231"/>
      <c r="K181" s="217"/>
      <c r="L181" s="224"/>
    </row>
    <row r="182" spans="1:12" x14ac:dyDescent="0.2">
      <c r="A182" s="221"/>
      <c r="B182" s="221"/>
      <c r="C182" s="217"/>
      <c r="D182" s="217"/>
      <c r="E182" s="217"/>
      <c r="F182" s="217"/>
      <c r="G182" s="217"/>
      <c r="H182" s="217"/>
      <c r="I182" s="217"/>
      <c r="J182" s="231"/>
      <c r="K182" s="217"/>
      <c r="L182" s="224"/>
    </row>
    <row r="183" spans="1:12" x14ac:dyDescent="0.2">
      <c r="A183" s="221"/>
      <c r="B183" s="221"/>
      <c r="C183" s="217"/>
      <c r="D183" s="217"/>
      <c r="E183" s="217"/>
      <c r="F183" s="217"/>
      <c r="G183" s="217"/>
      <c r="H183" s="217"/>
      <c r="I183" s="217"/>
      <c r="J183" s="231"/>
      <c r="K183" s="217"/>
      <c r="L183" s="224"/>
    </row>
    <row r="184" spans="1:12" x14ac:dyDescent="0.2">
      <c r="A184" s="221"/>
      <c r="B184" s="221"/>
      <c r="C184" s="217"/>
      <c r="D184" s="217"/>
      <c r="E184" s="217"/>
      <c r="F184" s="217"/>
      <c r="G184" s="217"/>
      <c r="H184" s="217"/>
      <c r="I184" s="217"/>
      <c r="J184" s="231"/>
      <c r="K184" s="217"/>
      <c r="L184" s="224"/>
    </row>
    <row r="185" spans="1:12" x14ac:dyDescent="0.2">
      <c r="A185" s="221"/>
      <c r="B185" s="221"/>
      <c r="C185" s="217"/>
      <c r="D185" s="217"/>
      <c r="E185" s="217"/>
      <c r="F185" s="217"/>
      <c r="G185" s="217"/>
      <c r="H185" s="217"/>
      <c r="I185" s="217"/>
      <c r="J185" s="231"/>
      <c r="K185" s="217"/>
      <c r="L185" s="224"/>
    </row>
    <row r="186" spans="1:12" x14ac:dyDescent="0.2">
      <c r="A186" s="221"/>
      <c r="B186" s="221"/>
      <c r="C186" s="217"/>
      <c r="D186" s="217"/>
      <c r="E186" s="217"/>
      <c r="F186" s="217"/>
      <c r="G186" s="217"/>
      <c r="H186" s="217"/>
      <c r="I186" s="217"/>
      <c r="J186" s="231"/>
      <c r="K186" s="217"/>
      <c r="L186" s="224"/>
    </row>
    <row r="187" spans="1:12" x14ac:dyDescent="0.2">
      <c r="A187" s="221"/>
      <c r="B187" s="221"/>
      <c r="C187" s="217"/>
      <c r="D187" s="217"/>
      <c r="E187" s="217"/>
      <c r="F187" s="217"/>
      <c r="G187" s="217"/>
      <c r="H187" s="217"/>
      <c r="I187" s="217"/>
      <c r="J187" s="231"/>
      <c r="K187" s="217"/>
      <c r="L187" s="224"/>
    </row>
    <row r="188" spans="1:12" x14ac:dyDescent="0.2">
      <c r="A188" s="221"/>
      <c r="B188" s="221"/>
      <c r="C188" s="217"/>
      <c r="D188" s="217"/>
      <c r="E188" s="217"/>
      <c r="F188" s="217"/>
      <c r="G188" s="217"/>
      <c r="H188" s="217"/>
      <c r="I188" s="217"/>
      <c r="J188" s="231"/>
      <c r="K188" s="217"/>
      <c r="L188" s="224"/>
    </row>
    <row r="189" spans="1:12" x14ac:dyDescent="0.2">
      <c r="A189" s="221"/>
      <c r="B189" s="221"/>
      <c r="C189" s="217"/>
      <c r="D189" s="217"/>
      <c r="E189" s="217"/>
      <c r="F189" s="217"/>
      <c r="G189" s="217"/>
      <c r="H189" s="217"/>
      <c r="I189" s="217"/>
      <c r="J189" s="231"/>
      <c r="K189" s="217"/>
      <c r="L189" s="224"/>
    </row>
    <row r="190" spans="1:12" x14ac:dyDescent="0.2">
      <c r="A190" s="221"/>
      <c r="B190" s="221"/>
      <c r="C190" s="217"/>
      <c r="D190" s="217"/>
      <c r="E190" s="217"/>
      <c r="F190" s="217"/>
      <c r="G190" s="217"/>
      <c r="H190" s="217"/>
      <c r="I190" s="217"/>
      <c r="J190" s="231"/>
      <c r="K190" s="217"/>
      <c r="L190" s="224"/>
    </row>
    <row r="191" spans="1:12" x14ac:dyDescent="0.2">
      <c r="A191" s="221"/>
      <c r="B191" s="221"/>
      <c r="C191" s="217"/>
      <c r="D191" s="217"/>
      <c r="E191" s="217"/>
      <c r="F191" s="217"/>
      <c r="G191" s="217"/>
      <c r="H191" s="217"/>
      <c r="I191" s="217"/>
      <c r="J191" s="231"/>
      <c r="K191" s="217"/>
      <c r="L191" s="224"/>
    </row>
    <row r="192" spans="1:12" x14ac:dyDescent="0.2">
      <c r="A192" s="221"/>
      <c r="B192" s="221"/>
      <c r="C192" s="217"/>
      <c r="D192" s="217"/>
      <c r="E192" s="217"/>
      <c r="F192" s="217"/>
      <c r="G192" s="217"/>
      <c r="H192" s="217"/>
      <c r="I192" s="217"/>
      <c r="J192" s="231"/>
      <c r="K192" s="217"/>
      <c r="L192" s="224"/>
    </row>
    <row r="193" spans="1:12" x14ac:dyDescent="0.2">
      <c r="A193" s="221"/>
      <c r="B193" s="221"/>
      <c r="C193" s="217"/>
      <c r="D193" s="217"/>
      <c r="E193" s="217"/>
      <c r="F193" s="217"/>
      <c r="G193" s="217"/>
      <c r="H193" s="217"/>
      <c r="I193" s="217"/>
      <c r="J193" s="231"/>
      <c r="K193" s="217"/>
      <c r="L193" s="224"/>
    </row>
    <row r="194" spans="1:12" x14ac:dyDescent="0.2">
      <c r="A194" s="221"/>
      <c r="B194" s="221"/>
      <c r="C194" s="217"/>
      <c r="D194" s="217"/>
      <c r="E194" s="217"/>
      <c r="F194" s="217"/>
      <c r="G194" s="217"/>
      <c r="H194" s="217"/>
      <c r="I194" s="217"/>
      <c r="J194" s="231"/>
      <c r="K194" s="217"/>
      <c r="L194" s="224"/>
    </row>
    <row r="195" spans="1:12" x14ac:dyDescent="0.2">
      <c r="A195" s="221"/>
      <c r="B195" s="221"/>
      <c r="C195" s="217"/>
      <c r="D195" s="217"/>
      <c r="E195" s="217"/>
      <c r="F195" s="217"/>
      <c r="G195" s="217"/>
      <c r="H195" s="217"/>
      <c r="I195" s="217"/>
      <c r="J195" s="231"/>
      <c r="K195" s="217"/>
      <c r="L195" s="224"/>
    </row>
    <row r="196" spans="1:12" x14ac:dyDescent="0.2">
      <c r="A196" s="221"/>
      <c r="B196" s="221"/>
      <c r="C196" s="217"/>
      <c r="D196" s="217"/>
      <c r="E196" s="217"/>
      <c r="F196" s="217"/>
      <c r="G196" s="217"/>
      <c r="H196" s="217"/>
      <c r="I196" s="217"/>
      <c r="J196" s="231"/>
      <c r="K196" s="217"/>
      <c r="L196" s="224"/>
    </row>
    <row r="197" spans="1:12" x14ac:dyDescent="0.2">
      <c r="A197" s="221"/>
      <c r="B197" s="221"/>
      <c r="C197" s="217"/>
      <c r="D197" s="217"/>
      <c r="E197" s="217"/>
      <c r="F197" s="217"/>
      <c r="G197" s="217"/>
      <c r="H197" s="217"/>
      <c r="I197" s="217"/>
      <c r="J197" s="231"/>
      <c r="K197" s="217"/>
      <c r="L197" s="224"/>
    </row>
    <row r="198" spans="1:12" x14ac:dyDescent="0.2">
      <c r="A198" s="221"/>
      <c r="B198" s="221"/>
      <c r="C198" s="217"/>
      <c r="D198" s="217"/>
      <c r="E198" s="217"/>
      <c r="F198" s="217"/>
      <c r="G198" s="217"/>
      <c r="H198" s="217"/>
      <c r="I198" s="217"/>
      <c r="J198" s="231"/>
      <c r="K198" s="217"/>
      <c r="L198" s="224"/>
    </row>
    <row r="199" spans="1:12" x14ac:dyDescent="0.2">
      <c r="A199" s="221"/>
      <c r="B199" s="221"/>
      <c r="C199" s="217"/>
      <c r="D199" s="217"/>
      <c r="E199" s="217"/>
      <c r="F199" s="217"/>
      <c r="G199" s="217"/>
      <c r="H199" s="217"/>
      <c r="I199" s="217"/>
      <c r="J199" s="231"/>
      <c r="K199" s="217"/>
      <c r="L199" s="224"/>
    </row>
    <row r="200" spans="1:12" x14ac:dyDescent="0.2">
      <c r="A200" s="221"/>
      <c r="B200" s="221"/>
      <c r="C200" s="217"/>
      <c r="D200" s="217"/>
      <c r="E200" s="217"/>
      <c r="F200" s="217"/>
      <c r="G200" s="217"/>
      <c r="H200" s="217"/>
      <c r="I200" s="217"/>
      <c r="J200" s="231"/>
      <c r="K200" s="217"/>
      <c r="L200" s="224"/>
    </row>
    <row r="201" spans="1:12" x14ac:dyDescent="0.2">
      <c r="A201" s="221"/>
      <c r="B201" s="221"/>
      <c r="C201" s="217"/>
      <c r="D201" s="217"/>
      <c r="E201" s="217"/>
      <c r="F201" s="217"/>
      <c r="G201" s="217"/>
      <c r="H201" s="217"/>
      <c r="I201" s="217"/>
      <c r="J201" s="231"/>
      <c r="K201" s="217"/>
      <c r="L201" s="224"/>
    </row>
    <row r="202" spans="1:12" x14ac:dyDescent="0.2">
      <c r="A202" s="221"/>
      <c r="B202" s="221"/>
      <c r="C202" s="217"/>
      <c r="D202" s="217"/>
      <c r="E202" s="217"/>
      <c r="F202" s="217"/>
      <c r="G202" s="217"/>
      <c r="H202" s="217"/>
      <c r="I202" s="217"/>
      <c r="J202" s="231"/>
      <c r="K202" s="217"/>
      <c r="L202" s="224"/>
    </row>
    <row r="203" spans="1:12" x14ac:dyDescent="0.2">
      <c r="A203" s="221"/>
      <c r="B203" s="221"/>
      <c r="C203" s="217"/>
      <c r="D203" s="217"/>
      <c r="E203" s="217"/>
      <c r="F203" s="217"/>
      <c r="G203" s="217"/>
      <c r="H203" s="217"/>
      <c r="I203" s="217"/>
      <c r="J203" s="231"/>
      <c r="K203" s="217"/>
      <c r="L203" s="224"/>
    </row>
    <row r="204" spans="1:12" x14ac:dyDescent="0.2">
      <c r="A204" s="221"/>
      <c r="B204" s="221"/>
      <c r="C204" s="217"/>
      <c r="D204" s="217"/>
      <c r="E204" s="217"/>
      <c r="F204" s="217"/>
      <c r="G204" s="217"/>
      <c r="H204" s="217"/>
      <c r="I204" s="217"/>
      <c r="J204" s="231"/>
      <c r="K204" s="217"/>
      <c r="L204" s="224"/>
    </row>
    <row r="205" spans="1:12" x14ac:dyDescent="0.2">
      <c r="A205" s="221"/>
      <c r="B205" s="221"/>
      <c r="C205" s="217"/>
      <c r="D205" s="217"/>
      <c r="E205" s="217"/>
      <c r="F205" s="217"/>
      <c r="G205" s="217"/>
      <c r="H205" s="217"/>
      <c r="I205" s="217"/>
      <c r="J205" s="231"/>
      <c r="K205" s="217"/>
      <c r="L205" s="224"/>
    </row>
    <row r="206" spans="1:12" x14ac:dyDescent="0.2">
      <c r="A206" s="221"/>
      <c r="B206" s="221"/>
      <c r="C206" s="217"/>
      <c r="D206" s="217"/>
      <c r="E206" s="217"/>
      <c r="F206" s="217"/>
      <c r="G206" s="217"/>
      <c r="H206" s="217"/>
      <c r="I206" s="217"/>
      <c r="J206" s="231"/>
      <c r="K206" s="217"/>
      <c r="L206" s="224"/>
    </row>
    <row r="207" spans="1:12" x14ac:dyDescent="0.2">
      <c r="A207" s="221"/>
      <c r="B207" s="221"/>
      <c r="C207" s="217"/>
      <c r="D207" s="217"/>
      <c r="E207" s="217"/>
      <c r="F207" s="217"/>
      <c r="G207" s="217"/>
      <c r="H207" s="217"/>
      <c r="I207" s="217"/>
      <c r="J207" s="231"/>
      <c r="K207" s="217"/>
      <c r="L207" s="224"/>
    </row>
    <row r="208" spans="1:12" x14ac:dyDescent="0.2">
      <c r="A208" s="221"/>
      <c r="B208" s="221"/>
      <c r="C208" s="217"/>
      <c r="D208" s="217"/>
      <c r="E208" s="217"/>
      <c r="F208" s="217"/>
      <c r="G208" s="217"/>
      <c r="H208" s="217"/>
      <c r="I208" s="217"/>
      <c r="J208" s="231"/>
      <c r="K208" s="217"/>
      <c r="L208" s="224"/>
    </row>
    <row r="209" spans="1:12" x14ac:dyDescent="0.2">
      <c r="A209" s="221"/>
      <c r="B209" s="221"/>
      <c r="C209" s="217"/>
      <c r="D209" s="217"/>
      <c r="E209" s="217"/>
      <c r="F209" s="217"/>
      <c r="G209" s="217"/>
      <c r="H209" s="217"/>
      <c r="I209" s="217"/>
      <c r="J209" s="231"/>
      <c r="K209" s="217"/>
      <c r="L209" s="224"/>
    </row>
    <row r="210" spans="1:12" x14ac:dyDescent="0.2">
      <c r="A210" s="221"/>
      <c r="B210" s="221"/>
      <c r="C210" s="217"/>
      <c r="D210" s="217"/>
      <c r="E210" s="217"/>
      <c r="F210" s="217"/>
      <c r="G210" s="217"/>
      <c r="H210" s="217"/>
      <c r="I210" s="217"/>
      <c r="J210" s="231"/>
      <c r="K210" s="217"/>
      <c r="L210" s="224"/>
    </row>
    <row r="211" spans="1:12" x14ac:dyDescent="0.2">
      <c r="A211" s="221"/>
      <c r="B211" s="221"/>
      <c r="C211" s="217"/>
      <c r="D211" s="217"/>
      <c r="E211" s="217"/>
      <c r="F211" s="217"/>
      <c r="G211" s="217"/>
      <c r="H211" s="217"/>
      <c r="I211" s="217"/>
      <c r="J211" s="231"/>
      <c r="K211" s="217"/>
      <c r="L211" s="224"/>
    </row>
    <row r="212" spans="1:12" x14ac:dyDescent="0.2">
      <c r="A212" s="221"/>
      <c r="B212" s="221"/>
      <c r="C212" s="217"/>
      <c r="D212" s="217"/>
      <c r="E212" s="217"/>
      <c r="F212" s="217"/>
      <c r="G212" s="217"/>
      <c r="H212" s="217"/>
      <c r="I212" s="217"/>
      <c r="J212" s="231"/>
      <c r="K212" s="217"/>
      <c r="L212" s="224"/>
    </row>
    <row r="213" spans="1:12" x14ac:dyDescent="0.2">
      <c r="A213" s="221"/>
      <c r="B213" s="221"/>
      <c r="C213" s="217"/>
      <c r="D213" s="217"/>
      <c r="E213" s="217"/>
      <c r="F213" s="217"/>
      <c r="G213" s="217"/>
      <c r="H213" s="217"/>
      <c r="I213" s="217"/>
      <c r="J213" s="231"/>
      <c r="K213" s="217"/>
      <c r="L213" s="224"/>
    </row>
    <row r="214" spans="1:12" x14ac:dyDescent="0.2">
      <c r="A214" s="221"/>
      <c r="B214" s="221"/>
      <c r="C214" s="217"/>
      <c r="D214" s="217"/>
      <c r="E214" s="217"/>
      <c r="F214" s="217"/>
      <c r="G214" s="217"/>
      <c r="H214" s="217"/>
      <c r="I214" s="217"/>
      <c r="J214" s="231"/>
      <c r="K214" s="217"/>
      <c r="L214" s="224"/>
    </row>
    <row r="215" spans="1:12" x14ac:dyDescent="0.2">
      <c r="A215" s="221"/>
      <c r="B215" s="221"/>
      <c r="C215" s="217"/>
      <c r="D215" s="217"/>
      <c r="E215" s="217"/>
      <c r="F215" s="217"/>
      <c r="G215" s="217"/>
      <c r="H215" s="217"/>
      <c r="I215" s="217"/>
      <c r="J215" s="231"/>
      <c r="K215" s="217"/>
      <c r="L215" s="224"/>
    </row>
    <row r="216" spans="1:12" x14ac:dyDescent="0.2">
      <c r="A216" s="221"/>
      <c r="B216" s="221"/>
      <c r="C216" s="217"/>
      <c r="D216" s="217"/>
      <c r="E216" s="217"/>
      <c r="F216" s="217"/>
      <c r="G216" s="217"/>
      <c r="H216" s="217"/>
      <c r="I216" s="217"/>
      <c r="J216" s="231"/>
      <c r="K216" s="217"/>
      <c r="L216" s="224"/>
    </row>
    <row r="217" spans="1:12" x14ac:dyDescent="0.2">
      <c r="A217" s="221"/>
      <c r="B217" s="221"/>
      <c r="C217" s="217"/>
      <c r="D217" s="217"/>
      <c r="E217" s="217"/>
      <c r="F217" s="217"/>
      <c r="G217" s="217"/>
      <c r="H217" s="217"/>
      <c r="I217" s="217"/>
      <c r="J217" s="231"/>
      <c r="K217" s="217"/>
      <c r="L217" s="224"/>
    </row>
    <row r="218" spans="1:12" x14ac:dyDescent="0.2">
      <c r="A218" s="221"/>
      <c r="B218" s="221"/>
      <c r="C218" s="217"/>
      <c r="D218" s="217"/>
      <c r="E218" s="217"/>
      <c r="F218" s="217"/>
      <c r="G218" s="217"/>
      <c r="H218" s="217"/>
      <c r="I218" s="217"/>
      <c r="J218" s="231"/>
      <c r="K218" s="217"/>
      <c r="L218" s="224"/>
    </row>
    <row r="219" spans="1:12" x14ac:dyDescent="0.2">
      <c r="A219" s="221"/>
      <c r="B219" s="221"/>
      <c r="C219" s="217"/>
      <c r="D219" s="217"/>
      <c r="E219" s="217"/>
      <c r="F219" s="217"/>
      <c r="G219" s="217"/>
      <c r="H219" s="217"/>
      <c r="I219" s="217"/>
      <c r="J219" s="231"/>
      <c r="K219" s="217"/>
      <c r="L219" s="224"/>
    </row>
    <row r="220" spans="1:12" x14ac:dyDescent="0.2">
      <c r="A220" s="221"/>
      <c r="B220" s="221"/>
      <c r="C220" s="217"/>
      <c r="D220" s="217"/>
      <c r="E220" s="217"/>
      <c r="F220" s="217"/>
      <c r="G220" s="217"/>
      <c r="H220" s="217"/>
      <c r="I220" s="217"/>
      <c r="J220" s="231"/>
      <c r="K220" s="217"/>
      <c r="L220" s="224"/>
    </row>
    <row r="221" spans="1:12" x14ac:dyDescent="0.2">
      <c r="A221" s="221"/>
      <c r="B221" s="221"/>
      <c r="C221" s="217"/>
      <c r="D221" s="217"/>
      <c r="E221" s="217"/>
      <c r="F221" s="217"/>
      <c r="G221" s="217"/>
      <c r="H221" s="217"/>
      <c r="I221" s="217"/>
      <c r="J221" s="231"/>
      <c r="K221" s="217"/>
      <c r="L221" s="224"/>
    </row>
    <row r="222" spans="1:12" x14ac:dyDescent="0.2">
      <c r="A222" s="221"/>
      <c r="B222" s="221"/>
      <c r="C222" s="217"/>
      <c r="D222" s="217"/>
      <c r="E222" s="217"/>
      <c r="F222" s="217"/>
      <c r="G222" s="217"/>
      <c r="H222" s="217"/>
      <c r="I222" s="217"/>
      <c r="J222" s="231"/>
      <c r="K222" s="217"/>
      <c r="L222" s="224"/>
    </row>
    <row r="223" spans="1:12" x14ac:dyDescent="0.2">
      <c r="A223" s="221"/>
      <c r="B223" s="221"/>
      <c r="C223" s="217"/>
      <c r="D223" s="217"/>
      <c r="E223" s="217"/>
      <c r="F223" s="217"/>
      <c r="G223" s="217"/>
      <c r="H223" s="217"/>
      <c r="I223" s="217"/>
      <c r="J223" s="231"/>
      <c r="K223" s="217"/>
      <c r="L223" s="224"/>
    </row>
    <row r="224" spans="1:12" x14ac:dyDescent="0.2">
      <c r="A224" s="221"/>
      <c r="B224" s="221"/>
      <c r="C224" s="217"/>
      <c r="D224" s="217"/>
      <c r="E224" s="217"/>
      <c r="F224" s="217"/>
      <c r="G224" s="217"/>
      <c r="H224" s="217"/>
      <c r="I224" s="217"/>
      <c r="J224" s="231"/>
      <c r="K224" s="217"/>
      <c r="L224" s="224"/>
    </row>
    <row r="225" spans="1:12" x14ac:dyDescent="0.2">
      <c r="A225" s="221"/>
      <c r="B225" s="221"/>
      <c r="C225" s="217"/>
      <c r="D225" s="217"/>
      <c r="E225" s="217"/>
      <c r="F225" s="217"/>
      <c r="G225" s="217"/>
      <c r="H225" s="217"/>
      <c r="I225" s="217"/>
      <c r="J225" s="231"/>
      <c r="K225" s="217"/>
      <c r="L225" s="224"/>
    </row>
    <row r="226" spans="1:12" x14ac:dyDescent="0.2">
      <c r="A226" s="221"/>
      <c r="B226" s="221"/>
      <c r="C226" s="217"/>
      <c r="D226" s="217"/>
      <c r="E226" s="217"/>
      <c r="F226" s="217"/>
      <c r="G226" s="217"/>
      <c r="H226" s="217"/>
      <c r="I226" s="217"/>
      <c r="J226" s="231"/>
      <c r="K226" s="217"/>
      <c r="L226" s="224"/>
    </row>
    <row r="227" spans="1:12" x14ac:dyDescent="0.2">
      <c r="A227" s="221"/>
      <c r="B227" s="221"/>
      <c r="C227" s="217"/>
      <c r="D227" s="217"/>
      <c r="E227" s="217"/>
      <c r="F227" s="217"/>
      <c r="G227" s="217"/>
      <c r="H227" s="217"/>
      <c r="I227" s="217"/>
      <c r="J227" s="231"/>
      <c r="K227" s="217"/>
      <c r="L227" s="224"/>
    </row>
    <row r="228" spans="1:12" x14ac:dyDescent="0.2">
      <c r="A228" s="221"/>
      <c r="B228" s="221"/>
      <c r="C228" s="217"/>
      <c r="D228" s="217"/>
      <c r="E228" s="217"/>
      <c r="F228" s="217"/>
      <c r="G228" s="217"/>
      <c r="H228" s="217"/>
      <c r="I228" s="217"/>
      <c r="J228" s="231"/>
      <c r="K228" s="217"/>
      <c r="L228" s="224"/>
    </row>
    <row r="229" spans="1:12" x14ac:dyDescent="0.2">
      <c r="A229" s="221"/>
      <c r="B229" s="221"/>
      <c r="C229" s="217"/>
      <c r="D229" s="217"/>
      <c r="E229" s="217"/>
      <c r="F229" s="217"/>
      <c r="G229" s="217"/>
      <c r="H229" s="217"/>
      <c r="I229" s="217"/>
      <c r="J229" s="231"/>
      <c r="K229" s="217"/>
      <c r="L229" s="224"/>
    </row>
    <row r="230" spans="1:12" x14ac:dyDescent="0.2">
      <c r="A230" s="221"/>
      <c r="B230" s="221"/>
      <c r="C230" s="217"/>
      <c r="D230" s="217"/>
      <c r="E230" s="217"/>
      <c r="F230" s="217"/>
      <c r="G230" s="217"/>
      <c r="H230" s="217"/>
      <c r="I230" s="217"/>
      <c r="J230" s="231"/>
      <c r="K230" s="217"/>
      <c r="L230" s="224"/>
    </row>
    <row r="231" spans="1:12" x14ac:dyDescent="0.2">
      <c r="A231" s="221"/>
      <c r="B231" s="221"/>
      <c r="C231" s="217"/>
      <c r="D231" s="217"/>
      <c r="E231" s="217"/>
      <c r="F231" s="217"/>
      <c r="G231" s="217"/>
      <c r="H231" s="217"/>
      <c r="I231" s="217"/>
      <c r="J231" s="231"/>
      <c r="K231" s="217"/>
      <c r="L231" s="224"/>
    </row>
    <row r="232" spans="1:12" x14ac:dyDescent="0.2">
      <c r="A232" s="221"/>
      <c r="B232" s="221"/>
      <c r="C232" s="217"/>
      <c r="D232" s="217"/>
      <c r="E232" s="217"/>
      <c r="F232" s="217"/>
      <c r="G232" s="217"/>
      <c r="H232" s="217"/>
      <c r="I232" s="217"/>
      <c r="J232" s="231"/>
      <c r="K232" s="217"/>
      <c r="L232" s="224"/>
    </row>
    <row r="233" spans="1:12" x14ac:dyDescent="0.2">
      <c r="A233" s="221"/>
      <c r="B233" s="221"/>
      <c r="C233" s="217"/>
      <c r="D233" s="217"/>
      <c r="E233" s="217"/>
      <c r="F233" s="217"/>
      <c r="G233" s="217"/>
      <c r="H233" s="217"/>
      <c r="I233" s="217"/>
      <c r="J233" s="231"/>
      <c r="K233" s="217"/>
      <c r="L233" s="224"/>
    </row>
    <row r="234" spans="1:12" x14ac:dyDescent="0.2">
      <c r="A234" s="221"/>
      <c r="B234" s="221"/>
      <c r="C234" s="217"/>
      <c r="D234" s="217"/>
      <c r="E234" s="217"/>
      <c r="F234" s="217"/>
      <c r="G234" s="217"/>
      <c r="H234" s="217"/>
      <c r="I234" s="217"/>
      <c r="J234" s="231"/>
      <c r="K234" s="217"/>
      <c r="L234" s="224"/>
    </row>
    <row r="235" spans="1:12" x14ac:dyDescent="0.2">
      <c r="A235" s="221"/>
      <c r="B235" s="221"/>
      <c r="C235" s="217"/>
      <c r="D235" s="217"/>
      <c r="E235" s="217"/>
      <c r="F235" s="217"/>
      <c r="G235" s="217"/>
      <c r="H235" s="217"/>
      <c r="I235" s="217"/>
      <c r="J235" s="231"/>
      <c r="K235" s="217"/>
      <c r="L235" s="224"/>
    </row>
    <row r="236" spans="1:12" x14ac:dyDescent="0.2">
      <c r="A236" s="221"/>
      <c r="B236" s="221"/>
      <c r="C236" s="217"/>
      <c r="D236" s="217"/>
      <c r="E236" s="217"/>
      <c r="F236" s="217"/>
      <c r="G236" s="217"/>
      <c r="H236" s="217"/>
      <c r="I236" s="217"/>
      <c r="J236" s="231"/>
      <c r="K236" s="217"/>
      <c r="L236" s="224"/>
    </row>
    <row r="237" spans="1:12" x14ac:dyDescent="0.2">
      <c r="A237" s="221"/>
      <c r="B237" s="221"/>
      <c r="C237" s="217"/>
      <c r="D237" s="217"/>
      <c r="E237" s="217"/>
      <c r="F237" s="217"/>
      <c r="G237" s="217"/>
      <c r="H237" s="217"/>
      <c r="I237" s="217"/>
      <c r="J237" s="231"/>
      <c r="K237" s="217"/>
      <c r="L237" s="224"/>
    </row>
    <row r="238" spans="1:12" x14ac:dyDescent="0.2">
      <c r="A238" s="221"/>
      <c r="B238" s="221"/>
      <c r="C238" s="217"/>
      <c r="D238" s="217"/>
      <c r="E238" s="217"/>
      <c r="F238" s="217"/>
      <c r="G238" s="217"/>
      <c r="H238" s="217"/>
      <c r="I238" s="217"/>
      <c r="J238" s="231"/>
      <c r="K238" s="217"/>
      <c r="L238" s="224"/>
    </row>
    <row r="239" spans="1:12" x14ac:dyDescent="0.2">
      <c r="A239" s="221"/>
      <c r="B239" s="221"/>
      <c r="C239" s="217"/>
      <c r="D239" s="217"/>
      <c r="E239" s="217"/>
      <c r="F239" s="217"/>
      <c r="G239" s="217"/>
      <c r="H239" s="217"/>
      <c r="I239" s="217"/>
      <c r="J239" s="231"/>
      <c r="K239" s="217"/>
      <c r="L239" s="224"/>
    </row>
    <row r="240" spans="1:12" x14ac:dyDescent="0.2">
      <c r="A240" s="221"/>
      <c r="B240" s="221"/>
      <c r="C240" s="217"/>
      <c r="D240" s="217"/>
      <c r="E240" s="217"/>
      <c r="F240" s="217"/>
      <c r="G240" s="217"/>
      <c r="H240" s="217"/>
      <c r="I240" s="217"/>
      <c r="J240" s="231"/>
      <c r="K240" s="217"/>
      <c r="L240" s="224"/>
    </row>
    <row r="241" spans="1:12" x14ac:dyDescent="0.2">
      <c r="A241" s="221"/>
      <c r="B241" s="221"/>
      <c r="C241" s="217"/>
      <c r="D241" s="217"/>
      <c r="E241" s="217"/>
      <c r="F241" s="217"/>
      <c r="G241" s="217"/>
      <c r="H241" s="217"/>
      <c r="I241" s="217"/>
      <c r="J241" s="231"/>
      <c r="K241" s="217"/>
      <c r="L241" s="224"/>
    </row>
    <row r="242" spans="1:12" x14ac:dyDescent="0.2">
      <c r="A242" s="221"/>
      <c r="B242" s="221"/>
      <c r="C242" s="217"/>
      <c r="D242" s="217"/>
      <c r="E242" s="217"/>
      <c r="F242" s="217"/>
      <c r="G242" s="217"/>
      <c r="H242" s="217"/>
      <c r="I242" s="217"/>
      <c r="J242" s="231"/>
      <c r="K242" s="217"/>
      <c r="L242" s="224"/>
    </row>
    <row r="243" spans="1:12" x14ac:dyDescent="0.2">
      <c r="A243" s="221"/>
      <c r="B243" s="221"/>
      <c r="C243" s="217"/>
      <c r="D243" s="217"/>
      <c r="E243" s="217"/>
      <c r="F243" s="217"/>
      <c r="G243" s="217"/>
      <c r="H243" s="217"/>
      <c r="I243" s="217"/>
      <c r="J243" s="231"/>
      <c r="K243" s="217"/>
      <c r="L243" s="224"/>
    </row>
    <row r="244" spans="1:12" x14ac:dyDescent="0.2">
      <c r="A244" s="221"/>
      <c r="B244" s="221"/>
      <c r="C244" s="217"/>
      <c r="D244" s="217"/>
      <c r="E244" s="217"/>
      <c r="F244" s="217"/>
      <c r="G244" s="217"/>
      <c r="H244" s="217"/>
      <c r="I244" s="217"/>
      <c r="J244" s="231"/>
      <c r="K244" s="217"/>
      <c r="L244" s="224"/>
    </row>
    <row r="245" spans="1:12" x14ac:dyDescent="0.2">
      <c r="A245" s="221"/>
      <c r="B245" s="221"/>
      <c r="C245" s="217"/>
      <c r="D245" s="217"/>
      <c r="E245" s="217"/>
      <c r="F245" s="217"/>
      <c r="G245" s="217"/>
      <c r="H245" s="217"/>
      <c r="I245" s="217"/>
      <c r="J245" s="231"/>
      <c r="K245" s="217"/>
      <c r="L245" s="224"/>
    </row>
    <row r="246" spans="1:12" x14ac:dyDescent="0.2">
      <c r="A246" s="221"/>
      <c r="B246" s="221"/>
      <c r="C246" s="217"/>
      <c r="D246" s="217"/>
      <c r="E246" s="217"/>
      <c r="F246" s="217"/>
      <c r="G246" s="217"/>
      <c r="H246" s="217"/>
      <c r="I246" s="217"/>
      <c r="J246" s="231"/>
      <c r="K246" s="217"/>
      <c r="L246" s="224"/>
    </row>
    <row r="247" spans="1:12" x14ac:dyDescent="0.2">
      <c r="A247" s="221"/>
      <c r="B247" s="221"/>
      <c r="C247" s="217"/>
      <c r="D247" s="217"/>
      <c r="E247" s="217"/>
      <c r="F247" s="217"/>
      <c r="G247" s="217"/>
      <c r="H247" s="217"/>
      <c r="I247" s="217"/>
      <c r="J247" s="231"/>
      <c r="K247" s="217"/>
      <c r="L247" s="224"/>
    </row>
    <row r="248" spans="1:12" x14ac:dyDescent="0.2">
      <c r="A248" s="221"/>
      <c r="B248" s="221"/>
      <c r="C248" s="217"/>
      <c r="D248" s="217"/>
      <c r="E248" s="217"/>
      <c r="F248" s="217"/>
      <c r="G248" s="217"/>
      <c r="H248" s="217"/>
      <c r="I248" s="217"/>
      <c r="J248" s="231"/>
      <c r="K248" s="217"/>
      <c r="L248" s="224"/>
    </row>
    <row r="249" spans="1:12" x14ac:dyDescent="0.2">
      <c r="A249" s="221"/>
      <c r="B249" s="221"/>
      <c r="C249" s="217"/>
      <c r="D249" s="217"/>
      <c r="E249" s="217"/>
      <c r="F249" s="217"/>
      <c r="G249" s="217"/>
      <c r="H249" s="217"/>
      <c r="I249" s="217"/>
      <c r="J249" s="231"/>
      <c r="K249" s="217"/>
      <c r="L249" s="224"/>
    </row>
    <row r="250" spans="1:12" x14ac:dyDescent="0.2">
      <c r="A250" s="221"/>
      <c r="B250" s="221"/>
      <c r="C250" s="217"/>
      <c r="D250" s="217"/>
      <c r="E250" s="217"/>
      <c r="F250" s="217"/>
      <c r="G250" s="217"/>
      <c r="H250" s="217"/>
      <c r="I250" s="217"/>
      <c r="J250" s="231"/>
      <c r="K250" s="217"/>
      <c r="L250" s="224"/>
    </row>
    <row r="251" spans="1:12" x14ac:dyDescent="0.2">
      <c r="A251" s="221"/>
      <c r="B251" s="221"/>
      <c r="C251" s="217"/>
      <c r="D251" s="217"/>
      <c r="E251" s="217"/>
      <c r="F251" s="217"/>
      <c r="G251" s="217"/>
      <c r="H251" s="217"/>
      <c r="I251" s="217"/>
      <c r="J251" s="231"/>
      <c r="K251" s="217"/>
      <c r="L251" s="224"/>
    </row>
    <row r="252" spans="1:12" x14ac:dyDescent="0.2">
      <c r="A252" s="221"/>
      <c r="B252" s="221"/>
      <c r="C252" s="217"/>
      <c r="D252" s="217"/>
      <c r="E252" s="217"/>
      <c r="F252" s="217"/>
      <c r="G252" s="217"/>
      <c r="H252" s="217"/>
      <c r="I252" s="217"/>
      <c r="J252" s="231"/>
      <c r="K252" s="217"/>
      <c r="L252" s="224"/>
    </row>
    <row r="253" spans="1:12" x14ac:dyDescent="0.2">
      <c r="A253" s="221"/>
      <c r="B253" s="221"/>
      <c r="C253" s="217"/>
      <c r="D253" s="217"/>
      <c r="E253" s="217"/>
      <c r="F253" s="217"/>
      <c r="G253" s="217"/>
      <c r="H253" s="217"/>
      <c r="I253" s="217"/>
      <c r="J253" s="231"/>
      <c r="K253" s="217"/>
      <c r="L253" s="224"/>
    </row>
    <row r="254" spans="1:12" x14ac:dyDescent="0.2">
      <c r="A254" s="221"/>
      <c r="B254" s="221"/>
      <c r="C254" s="217"/>
      <c r="D254" s="217"/>
      <c r="E254" s="217"/>
      <c r="F254" s="217"/>
      <c r="G254" s="217"/>
      <c r="H254" s="217"/>
      <c r="I254" s="217"/>
      <c r="J254" s="231"/>
      <c r="K254" s="217"/>
      <c r="L254" s="224"/>
    </row>
    <row r="255" spans="1:12" x14ac:dyDescent="0.2">
      <c r="A255" s="221"/>
      <c r="B255" s="221"/>
      <c r="C255" s="217"/>
      <c r="D255" s="217"/>
      <c r="E255" s="217"/>
      <c r="F255" s="217"/>
      <c r="G255" s="217"/>
      <c r="H255" s="217"/>
      <c r="I255" s="217"/>
      <c r="J255" s="231"/>
      <c r="K255" s="217"/>
      <c r="L255" s="224"/>
    </row>
    <row r="256" spans="1:12" x14ac:dyDescent="0.2">
      <c r="A256" s="221"/>
      <c r="B256" s="221"/>
      <c r="C256" s="217"/>
      <c r="D256" s="217"/>
      <c r="E256" s="217"/>
      <c r="F256" s="217"/>
      <c r="G256" s="217"/>
      <c r="H256" s="217"/>
      <c r="I256" s="217"/>
      <c r="J256" s="231"/>
      <c r="K256" s="217"/>
      <c r="L256" s="224"/>
    </row>
    <row r="257" spans="1:12" x14ac:dyDescent="0.2">
      <c r="A257" s="221"/>
      <c r="B257" s="221"/>
      <c r="C257" s="217"/>
      <c r="D257" s="217"/>
      <c r="E257" s="217"/>
      <c r="F257" s="217"/>
      <c r="G257" s="217"/>
      <c r="H257" s="217"/>
      <c r="I257" s="217"/>
      <c r="J257" s="231"/>
      <c r="K257" s="217"/>
      <c r="L257" s="224"/>
    </row>
    <row r="258" spans="1:12" x14ac:dyDescent="0.2">
      <c r="A258" s="221"/>
      <c r="B258" s="221"/>
      <c r="C258" s="217"/>
      <c r="D258" s="217"/>
      <c r="E258" s="217"/>
      <c r="F258" s="217"/>
      <c r="G258" s="217"/>
      <c r="H258" s="217"/>
      <c r="I258" s="217"/>
      <c r="J258" s="231"/>
      <c r="K258" s="217"/>
      <c r="L258" s="224"/>
    </row>
    <row r="259" spans="1:12" x14ac:dyDescent="0.2">
      <c r="A259" s="221"/>
      <c r="B259" s="221"/>
      <c r="C259" s="217"/>
      <c r="D259" s="217"/>
      <c r="E259" s="217"/>
      <c r="F259" s="217"/>
      <c r="G259" s="217"/>
      <c r="H259" s="217"/>
      <c r="I259" s="217"/>
      <c r="J259" s="231"/>
      <c r="K259" s="217"/>
      <c r="L259" s="224"/>
    </row>
    <row r="260" spans="1:12" x14ac:dyDescent="0.2">
      <c r="A260" s="221"/>
      <c r="B260" s="221"/>
      <c r="C260" s="217"/>
      <c r="D260" s="217"/>
      <c r="E260" s="217"/>
      <c r="F260" s="217"/>
      <c r="G260" s="217"/>
      <c r="H260" s="217"/>
      <c r="I260" s="217"/>
      <c r="J260" s="231"/>
      <c r="K260" s="217"/>
      <c r="L260" s="224"/>
    </row>
    <row r="261" spans="1:12" x14ac:dyDescent="0.2">
      <c r="A261" s="221"/>
      <c r="B261" s="221"/>
      <c r="C261" s="217"/>
      <c r="D261" s="217"/>
      <c r="E261" s="217"/>
      <c r="F261" s="217"/>
      <c r="G261" s="217"/>
      <c r="H261" s="217"/>
      <c r="I261" s="217"/>
      <c r="J261" s="231"/>
      <c r="K261" s="217"/>
      <c r="L261" s="224"/>
    </row>
    <row r="262" spans="1:12" x14ac:dyDescent="0.2">
      <c r="A262" s="221"/>
      <c r="B262" s="221"/>
      <c r="C262" s="217"/>
      <c r="D262" s="217"/>
      <c r="E262" s="217"/>
      <c r="F262" s="217"/>
      <c r="G262" s="217"/>
      <c r="H262" s="217"/>
      <c r="I262" s="217"/>
      <c r="J262" s="231"/>
      <c r="K262" s="217"/>
      <c r="L262" s="224"/>
    </row>
    <row r="263" spans="1:12" x14ac:dyDescent="0.2">
      <c r="A263" s="221"/>
      <c r="B263" s="221"/>
      <c r="C263" s="217"/>
      <c r="D263" s="217"/>
      <c r="E263" s="217"/>
      <c r="F263" s="217"/>
      <c r="G263" s="217"/>
      <c r="H263" s="217"/>
      <c r="I263" s="217"/>
      <c r="J263" s="231"/>
      <c r="K263" s="217"/>
      <c r="L263" s="224"/>
    </row>
    <row r="264" spans="1:12" x14ac:dyDescent="0.2">
      <c r="A264" s="221"/>
      <c r="B264" s="221"/>
      <c r="C264" s="217"/>
      <c r="D264" s="217"/>
      <c r="E264" s="217"/>
      <c r="F264" s="217"/>
      <c r="G264" s="217"/>
      <c r="H264" s="217"/>
      <c r="I264" s="217"/>
      <c r="J264" s="231"/>
      <c r="K264" s="217"/>
      <c r="L264" s="224"/>
    </row>
    <row r="265" spans="1:12" x14ac:dyDescent="0.2">
      <c r="A265" s="221"/>
      <c r="B265" s="221"/>
      <c r="C265" s="217"/>
      <c r="D265" s="217"/>
      <c r="E265" s="217"/>
      <c r="F265" s="217"/>
      <c r="G265" s="217"/>
      <c r="H265" s="217"/>
      <c r="I265" s="217"/>
      <c r="J265" s="231"/>
      <c r="K265" s="217"/>
      <c r="L265" s="224"/>
    </row>
    <row r="266" spans="1:12" x14ac:dyDescent="0.2">
      <c r="A266" s="221"/>
      <c r="B266" s="221"/>
      <c r="C266" s="217"/>
      <c r="D266" s="217"/>
      <c r="E266" s="217"/>
      <c r="F266" s="217"/>
      <c r="G266" s="217"/>
      <c r="H266" s="217"/>
      <c r="I266" s="217"/>
      <c r="J266" s="231"/>
      <c r="K266" s="217"/>
      <c r="L266" s="224"/>
    </row>
    <row r="267" spans="1:12" x14ac:dyDescent="0.2">
      <c r="A267" s="221"/>
      <c r="B267" s="221"/>
      <c r="C267" s="217"/>
      <c r="D267" s="217"/>
      <c r="E267" s="217"/>
      <c r="F267" s="217"/>
      <c r="G267" s="217"/>
      <c r="H267" s="217"/>
      <c r="I267" s="217"/>
      <c r="J267" s="231"/>
      <c r="K267" s="217"/>
      <c r="L267" s="224"/>
    </row>
    <row r="268" spans="1:12" x14ac:dyDescent="0.2">
      <c r="A268" s="221"/>
      <c r="B268" s="221"/>
      <c r="C268" s="217"/>
      <c r="D268" s="217"/>
      <c r="E268" s="217"/>
      <c r="F268" s="217"/>
      <c r="G268" s="217"/>
      <c r="H268" s="217"/>
      <c r="I268" s="217"/>
      <c r="J268" s="231"/>
      <c r="K268" s="217"/>
      <c r="L268" s="224"/>
    </row>
    <row r="269" spans="1:12" x14ac:dyDescent="0.2">
      <c r="A269" s="221"/>
      <c r="B269" s="221"/>
      <c r="C269" s="217"/>
      <c r="D269" s="217"/>
      <c r="E269" s="217"/>
      <c r="F269" s="217"/>
      <c r="G269" s="217"/>
      <c r="H269" s="217"/>
      <c r="I269" s="217"/>
      <c r="J269" s="231"/>
      <c r="K269" s="217"/>
      <c r="L269" s="224"/>
    </row>
    <row r="270" spans="1:12" x14ac:dyDescent="0.2">
      <c r="A270" s="221"/>
      <c r="B270" s="221"/>
      <c r="C270" s="217"/>
      <c r="D270" s="217"/>
      <c r="E270" s="217"/>
      <c r="F270" s="217"/>
      <c r="G270" s="217"/>
      <c r="H270" s="217"/>
      <c r="I270" s="217"/>
      <c r="J270" s="231"/>
      <c r="K270" s="217"/>
      <c r="L270" s="224"/>
    </row>
    <row r="271" spans="1:12" x14ac:dyDescent="0.2">
      <c r="A271" s="221"/>
      <c r="B271" s="221"/>
      <c r="C271" s="217"/>
      <c r="D271" s="217"/>
      <c r="E271" s="217"/>
      <c r="F271" s="217"/>
      <c r="G271" s="217"/>
      <c r="H271" s="217"/>
      <c r="I271" s="217"/>
      <c r="J271" s="231"/>
      <c r="K271" s="217"/>
      <c r="L271" s="224"/>
    </row>
    <row r="272" spans="1:12" x14ac:dyDescent="0.2">
      <c r="A272" s="221"/>
      <c r="B272" s="221"/>
      <c r="C272" s="217"/>
      <c r="D272" s="217"/>
      <c r="E272" s="217"/>
      <c r="F272" s="217"/>
      <c r="G272" s="217"/>
      <c r="H272" s="217"/>
      <c r="I272" s="217"/>
      <c r="J272" s="231"/>
      <c r="K272" s="217"/>
      <c r="L272" s="224"/>
    </row>
    <row r="273" spans="1:12" x14ac:dyDescent="0.2">
      <c r="A273" s="221"/>
      <c r="B273" s="221"/>
      <c r="C273" s="217"/>
      <c r="D273" s="217"/>
      <c r="E273" s="217"/>
      <c r="F273" s="217"/>
      <c r="G273" s="217"/>
      <c r="H273" s="217"/>
      <c r="I273" s="217"/>
      <c r="J273" s="231"/>
      <c r="K273" s="217"/>
      <c r="L273" s="224"/>
    </row>
    <row r="274" spans="1:12" x14ac:dyDescent="0.2">
      <c r="A274" s="221"/>
      <c r="B274" s="221"/>
      <c r="C274" s="217"/>
      <c r="D274" s="217"/>
      <c r="E274" s="217"/>
      <c r="F274" s="217"/>
      <c r="G274" s="217"/>
      <c r="H274" s="217"/>
      <c r="I274" s="217"/>
      <c r="J274" s="231"/>
      <c r="K274" s="217"/>
      <c r="L274" s="224"/>
    </row>
    <row r="275" spans="1:12" x14ac:dyDescent="0.2">
      <c r="A275" s="221"/>
      <c r="B275" s="221"/>
      <c r="C275" s="217"/>
      <c r="D275" s="217"/>
      <c r="E275" s="217"/>
      <c r="F275" s="217"/>
      <c r="G275" s="217"/>
      <c r="H275" s="217"/>
      <c r="I275" s="217"/>
      <c r="J275" s="231"/>
      <c r="K275" s="217"/>
      <c r="L275" s="224"/>
    </row>
    <row r="276" spans="1:12" x14ac:dyDescent="0.2">
      <c r="A276" s="221"/>
      <c r="B276" s="221"/>
      <c r="C276" s="217"/>
      <c r="D276" s="217"/>
      <c r="E276" s="217"/>
      <c r="F276" s="217"/>
      <c r="G276" s="217"/>
      <c r="H276" s="217"/>
      <c r="I276" s="217"/>
      <c r="J276" s="231"/>
      <c r="K276" s="217"/>
      <c r="L276" s="224"/>
    </row>
    <row r="277" spans="1:12" x14ac:dyDescent="0.2">
      <c r="A277" s="221"/>
      <c r="B277" s="221"/>
      <c r="C277" s="217"/>
      <c r="D277" s="217"/>
      <c r="E277" s="217"/>
      <c r="F277" s="217"/>
      <c r="G277" s="217"/>
      <c r="H277" s="217"/>
      <c r="I277" s="217"/>
      <c r="J277" s="231"/>
      <c r="K277" s="217"/>
      <c r="L277" s="224"/>
    </row>
    <row r="278" spans="1:12" x14ac:dyDescent="0.2">
      <c r="A278" s="221"/>
      <c r="B278" s="221"/>
      <c r="C278" s="217"/>
      <c r="D278" s="217"/>
      <c r="E278" s="217"/>
      <c r="F278" s="217"/>
      <c r="G278" s="217"/>
      <c r="H278" s="217"/>
      <c r="I278" s="217"/>
      <c r="J278" s="231"/>
      <c r="K278" s="217"/>
      <c r="L278" s="224"/>
    </row>
    <row r="279" spans="1:12" x14ac:dyDescent="0.2">
      <c r="A279" s="221"/>
      <c r="B279" s="221"/>
      <c r="C279" s="217"/>
      <c r="D279" s="217"/>
      <c r="E279" s="217"/>
      <c r="F279" s="217"/>
      <c r="G279" s="217"/>
      <c r="H279" s="217"/>
      <c r="I279" s="217"/>
      <c r="J279" s="231"/>
      <c r="K279" s="217"/>
      <c r="L279" s="224"/>
    </row>
    <row r="280" spans="1:12" x14ac:dyDescent="0.2">
      <c r="A280" s="221"/>
      <c r="B280" s="221"/>
      <c r="C280" s="217"/>
      <c r="D280" s="217"/>
      <c r="E280" s="217"/>
      <c r="F280" s="217"/>
      <c r="G280" s="217"/>
      <c r="H280" s="217"/>
      <c r="I280" s="217"/>
      <c r="J280" s="231"/>
      <c r="K280" s="217"/>
      <c r="L280" s="224"/>
    </row>
    <row r="281" spans="1:12" x14ac:dyDescent="0.2">
      <c r="A281" s="221"/>
      <c r="B281" s="221"/>
      <c r="C281" s="217"/>
      <c r="D281" s="217"/>
      <c r="E281" s="217"/>
      <c r="F281" s="217"/>
      <c r="G281" s="217"/>
      <c r="H281" s="217"/>
      <c r="I281" s="217"/>
      <c r="J281" s="231"/>
      <c r="K281" s="217"/>
      <c r="L281" s="224"/>
    </row>
    <row r="282" spans="1:12" x14ac:dyDescent="0.2">
      <c r="A282" s="221"/>
      <c r="B282" s="221"/>
      <c r="C282" s="217"/>
      <c r="D282" s="217"/>
      <c r="E282" s="217"/>
      <c r="F282" s="217"/>
      <c r="G282" s="217"/>
      <c r="H282" s="217"/>
      <c r="I282" s="217"/>
      <c r="J282" s="231"/>
      <c r="K282" s="217"/>
      <c r="L282" s="224"/>
    </row>
    <row r="283" spans="1:12" x14ac:dyDescent="0.2">
      <c r="A283" s="221"/>
      <c r="B283" s="221"/>
      <c r="C283" s="217"/>
      <c r="D283" s="217"/>
      <c r="E283" s="217"/>
      <c r="F283" s="217"/>
      <c r="G283" s="217"/>
      <c r="H283" s="217"/>
      <c r="I283" s="217"/>
      <c r="J283" s="231"/>
      <c r="K283" s="217"/>
      <c r="L283" s="224"/>
    </row>
    <row r="284" spans="1:12" x14ac:dyDescent="0.2">
      <c r="A284" s="221"/>
      <c r="B284" s="221"/>
      <c r="C284" s="217"/>
      <c r="D284" s="217"/>
      <c r="E284" s="217"/>
      <c r="F284" s="217"/>
      <c r="G284" s="217"/>
      <c r="H284" s="217"/>
      <c r="I284" s="217"/>
      <c r="J284" s="231"/>
      <c r="K284" s="217"/>
      <c r="L284" s="224"/>
    </row>
    <row r="285" spans="1:12" x14ac:dyDescent="0.2">
      <c r="A285" s="221"/>
      <c r="B285" s="221"/>
      <c r="C285" s="217"/>
      <c r="D285" s="217"/>
      <c r="E285" s="217"/>
      <c r="F285" s="217"/>
      <c r="G285" s="217"/>
      <c r="H285" s="217"/>
      <c r="I285" s="217"/>
      <c r="J285" s="231"/>
      <c r="K285" s="217"/>
      <c r="L285" s="224"/>
    </row>
    <row r="286" spans="1:12" x14ac:dyDescent="0.2">
      <c r="A286" s="221"/>
      <c r="B286" s="221"/>
      <c r="C286" s="217"/>
      <c r="D286" s="217"/>
      <c r="E286" s="217"/>
      <c r="F286" s="217"/>
      <c r="G286" s="217"/>
      <c r="H286" s="217"/>
      <c r="I286" s="217"/>
      <c r="J286" s="231"/>
      <c r="K286" s="217"/>
      <c r="L286" s="224"/>
    </row>
    <row r="287" spans="1:12" x14ac:dyDescent="0.2">
      <c r="A287" s="221"/>
      <c r="B287" s="221"/>
      <c r="C287" s="217"/>
      <c r="D287" s="217"/>
      <c r="E287" s="217"/>
      <c r="F287" s="217"/>
      <c r="G287" s="217"/>
      <c r="H287" s="217"/>
      <c r="I287" s="217"/>
      <c r="J287" s="231"/>
      <c r="K287" s="217"/>
      <c r="L287" s="224"/>
    </row>
    <row r="288" spans="1:12" x14ac:dyDescent="0.2">
      <c r="A288" s="221"/>
      <c r="B288" s="221"/>
      <c r="C288" s="217"/>
      <c r="D288" s="217"/>
      <c r="E288" s="217"/>
      <c r="F288" s="217"/>
      <c r="G288" s="217"/>
      <c r="H288" s="217"/>
      <c r="I288" s="217"/>
      <c r="J288" s="231"/>
      <c r="K288" s="217"/>
      <c r="L288" s="224"/>
    </row>
    <row r="289" spans="1:12" x14ac:dyDescent="0.2">
      <c r="A289" s="221"/>
      <c r="B289" s="221"/>
      <c r="C289" s="217"/>
      <c r="D289" s="217"/>
      <c r="E289" s="217"/>
      <c r="F289" s="217"/>
      <c r="G289" s="217"/>
      <c r="H289" s="217"/>
      <c r="I289" s="217"/>
      <c r="J289" s="231"/>
      <c r="K289" s="217"/>
      <c r="L289" s="224"/>
    </row>
    <row r="290" spans="1:12" x14ac:dyDescent="0.2">
      <c r="A290" s="221"/>
      <c r="B290" s="221"/>
      <c r="C290" s="217"/>
      <c r="D290" s="217"/>
      <c r="E290" s="217"/>
      <c r="F290" s="217"/>
      <c r="G290" s="217"/>
      <c r="H290" s="217"/>
      <c r="I290" s="217"/>
      <c r="J290" s="231"/>
      <c r="K290" s="217"/>
      <c r="L290" s="224"/>
    </row>
    <row r="291" spans="1:12" x14ac:dyDescent="0.2">
      <c r="A291" s="221"/>
      <c r="B291" s="221"/>
      <c r="C291" s="217"/>
      <c r="D291" s="217"/>
      <c r="E291" s="217"/>
      <c r="F291" s="217"/>
      <c r="G291" s="217"/>
      <c r="H291" s="217"/>
      <c r="I291" s="217"/>
      <c r="J291" s="231"/>
      <c r="K291" s="217"/>
      <c r="L291" s="224"/>
    </row>
    <row r="292" spans="1:12" x14ac:dyDescent="0.2">
      <c r="A292" s="221"/>
      <c r="B292" s="221"/>
      <c r="C292" s="217"/>
      <c r="D292" s="217"/>
      <c r="E292" s="217"/>
      <c r="F292" s="217"/>
      <c r="G292" s="217"/>
      <c r="H292" s="217"/>
      <c r="I292" s="217"/>
      <c r="J292" s="231"/>
      <c r="K292" s="217"/>
      <c r="L292" s="224"/>
    </row>
    <row r="293" spans="1:12" x14ac:dyDescent="0.2">
      <c r="A293" s="221"/>
      <c r="B293" s="221"/>
      <c r="C293" s="217"/>
      <c r="D293" s="217"/>
      <c r="E293" s="217"/>
      <c r="F293" s="217"/>
      <c r="G293" s="217"/>
      <c r="H293" s="217"/>
      <c r="I293" s="217"/>
      <c r="J293" s="231"/>
      <c r="K293" s="217"/>
      <c r="L293" s="224"/>
    </row>
    <row r="294" spans="1:12" x14ac:dyDescent="0.2">
      <c r="A294" s="221"/>
      <c r="B294" s="221"/>
      <c r="C294" s="217"/>
      <c r="D294" s="217"/>
      <c r="E294" s="217"/>
      <c r="F294" s="217"/>
      <c r="G294" s="217"/>
      <c r="H294" s="217"/>
      <c r="I294" s="217"/>
      <c r="J294" s="231"/>
      <c r="K294" s="217"/>
      <c r="L294" s="224"/>
    </row>
    <row r="295" spans="1:12" x14ac:dyDescent="0.2">
      <c r="A295" s="221"/>
      <c r="B295" s="221"/>
      <c r="C295" s="217"/>
      <c r="D295" s="217"/>
      <c r="E295" s="217"/>
      <c r="F295" s="217"/>
      <c r="G295" s="217"/>
      <c r="H295" s="217"/>
      <c r="I295" s="217"/>
      <c r="J295" s="231"/>
      <c r="K295" s="217"/>
      <c r="L295" s="224"/>
    </row>
    <row r="296" spans="1:12" x14ac:dyDescent="0.2">
      <c r="A296" s="221"/>
      <c r="B296" s="221"/>
      <c r="C296" s="217"/>
      <c r="D296" s="217"/>
      <c r="E296" s="217"/>
      <c r="F296" s="217"/>
      <c r="G296" s="217"/>
      <c r="H296" s="217"/>
      <c r="I296" s="217"/>
      <c r="J296" s="231"/>
      <c r="K296" s="217"/>
      <c r="L296" s="224"/>
    </row>
    <row r="297" spans="1:12" x14ac:dyDescent="0.2">
      <c r="A297" s="221"/>
      <c r="B297" s="221"/>
      <c r="C297" s="217"/>
      <c r="D297" s="217"/>
      <c r="E297" s="217"/>
      <c r="F297" s="217"/>
      <c r="G297" s="217"/>
      <c r="H297" s="217"/>
      <c r="I297" s="217"/>
      <c r="J297" s="231"/>
      <c r="K297" s="217"/>
      <c r="L297" s="224"/>
    </row>
    <row r="298" spans="1:12" x14ac:dyDescent="0.2">
      <c r="A298" s="221"/>
      <c r="B298" s="221"/>
      <c r="C298" s="217"/>
      <c r="D298" s="217"/>
      <c r="E298" s="217"/>
      <c r="F298" s="217"/>
      <c r="G298" s="217"/>
      <c r="H298" s="217"/>
      <c r="I298" s="217"/>
      <c r="J298" s="231"/>
      <c r="K298" s="217"/>
      <c r="L298" s="224"/>
    </row>
    <row r="299" spans="1:12" x14ac:dyDescent="0.2">
      <c r="A299" s="221"/>
      <c r="B299" s="221"/>
      <c r="C299" s="217"/>
      <c r="D299" s="217"/>
      <c r="E299" s="217"/>
      <c r="F299" s="217"/>
      <c r="G299" s="217"/>
      <c r="H299" s="217"/>
      <c r="I299" s="217"/>
      <c r="J299" s="231"/>
      <c r="K299" s="217"/>
      <c r="L299" s="224"/>
    </row>
    <row r="300" spans="1:12" x14ac:dyDescent="0.2">
      <c r="A300" s="221"/>
      <c r="B300" s="221"/>
      <c r="C300" s="217"/>
      <c r="D300" s="217"/>
      <c r="E300" s="217"/>
      <c r="F300" s="217"/>
      <c r="G300" s="217"/>
      <c r="H300" s="217"/>
      <c r="I300" s="217"/>
      <c r="J300" s="231"/>
      <c r="K300" s="217"/>
      <c r="L300" s="224"/>
    </row>
    <row r="301" spans="1:12" x14ac:dyDescent="0.2">
      <c r="A301" s="221"/>
      <c r="B301" s="221"/>
      <c r="C301" s="217"/>
      <c r="D301" s="217"/>
      <c r="E301" s="217"/>
      <c r="F301" s="217"/>
      <c r="G301" s="217"/>
      <c r="H301" s="217"/>
      <c r="I301" s="217"/>
      <c r="J301" s="231"/>
      <c r="K301" s="217"/>
      <c r="L301" s="224"/>
    </row>
    <row r="302" spans="1:12" x14ac:dyDescent="0.2">
      <c r="A302" s="221"/>
      <c r="B302" s="221"/>
      <c r="C302" s="217"/>
      <c r="D302" s="217"/>
      <c r="E302" s="217"/>
      <c r="F302" s="217"/>
      <c r="G302" s="217"/>
      <c r="H302" s="217"/>
      <c r="I302" s="217"/>
      <c r="J302" s="231"/>
      <c r="K302" s="217"/>
      <c r="L302" s="224"/>
    </row>
    <row r="303" spans="1:12" x14ac:dyDescent="0.2">
      <c r="A303" s="221"/>
      <c r="B303" s="221"/>
      <c r="C303" s="217"/>
      <c r="D303" s="217"/>
      <c r="E303" s="217"/>
      <c r="F303" s="217"/>
      <c r="G303" s="217"/>
      <c r="H303" s="217"/>
      <c r="I303" s="217"/>
      <c r="J303" s="231"/>
      <c r="K303" s="217"/>
      <c r="L303" s="224"/>
    </row>
    <row r="304" spans="1:12" x14ac:dyDescent="0.2">
      <c r="A304" s="221"/>
      <c r="B304" s="221"/>
      <c r="C304" s="217"/>
      <c r="D304" s="217"/>
      <c r="E304" s="217"/>
      <c r="F304" s="217"/>
      <c r="G304" s="217"/>
      <c r="H304" s="217"/>
      <c r="I304" s="217"/>
      <c r="J304" s="231"/>
      <c r="K304" s="217"/>
      <c r="L304" s="224"/>
    </row>
    <row r="305" spans="1:12" x14ac:dyDescent="0.2">
      <c r="A305" s="221"/>
      <c r="B305" s="221"/>
      <c r="C305" s="217"/>
      <c r="D305" s="217"/>
      <c r="E305" s="217"/>
      <c r="F305" s="217"/>
      <c r="G305" s="217"/>
      <c r="H305" s="217"/>
      <c r="I305" s="217"/>
      <c r="J305" s="231"/>
      <c r="K305" s="217"/>
      <c r="L305" s="224"/>
    </row>
    <row r="306" spans="1:12" x14ac:dyDescent="0.2">
      <c r="A306" s="221"/>
      <c r="B306" s="221"/>
      <c r="C306" s="217"/>
      <c r="D306" s="217"/>
      <c r="E306" s="217"/>
      <c r="F306" s="217"/>
      <c r="G306" s="217"/>
      <c r="H306" s="217"/>
      <c r="I306" s="217"/>
      <c r="J306" s="231"/>
      <c r="K306" s="217"/>
      <c r="L306" s="224"/>
    </row>
    <row r="307" spans="1:12" x14ac:dyDescent="0.2">
      <c r="A307" s="221"/>
      <c r="B307" s="221"/>
      <c r="C307" s="217"/>
      <c r="D307" s="217"/>
      <c r="E307" s="217"/>
      <c r="F307" s="217"/>
      <c r="G307" s="217"/>
      <c r="H307" s="217"/>
      <c r="I307" s="217"/>
      <c r="J307" s="231"/>
      <c r="K307" s="217"/>
      <c r="L307" s="224"/>
    </row>
    <row r="308" spans="1:12" x14ac:dyDescent="0.2">
      <c r="A308" s="221"/>
      <c r="B308" s="221"/>
      <c r="C308" s="217"/>
      <c r="D308" s="217"/>
      <c r="E308" s="217"/>
      <c r="F308" s="217"/>
      <c r="G308" s="217"/>
      <c r="H308" s="217"/>
      <c r="I308" s="217"/>
      <c r="J308" s="231"/>
      <c r="K308" s="217"/>
      <c r="L308" s="224"/>
    </row>
    <row r="309" spans="1:12" x14ac:dyDescent="0.2">
      <c r="A309" s="221"/>
      <c r="B309" s="221"/>
      <c r="C309" s="217"/>
      <c r="D309" s="217"/>
      <c r="E309" s="217"/>
      <c r="F309" s="217"/>
      <c r="G309" s="217"/>
      <c r="H309" s="217"/>
      <c r="I309" s="217"/>
      <c r="J309" s="231"/>
      <c r="K309" s="217"/>
      <c r="L309" s="224"/>
    </row>
    <row r="310" spans="1:12" x14ac:dyDescent="0.2">
      <c r="A310" s="221"/>
      <c r="B310" s="221"/>
      <c r="C310" s="217"/>
      <c r="D310" s="217"/>
      <c r="E310" s="217"/>
      <c r="F310" s="217"/>
      <c r="G310" s="217"/>
      <c r="H310" s="217"/>
      <c r="I310" s="217"/>
      <c r="J310" s="231"/>
      <c r="K310" s="217"/>
      <c r="L310" s="224"/>
    </row>
    <row r="311" spans="1:12" x14ac:dyDescent="0.2">
      <c r="A311" s="221"/>
      <c r="B311" s="221"/>
      <c r="C311" s="217"/>
      <c r="D311" s="217"/>
      <c r="E311" s="217"/>
      <c r="F311" s="217"/>
      <c r="G311" s="217"/>
      <c r="H311" s="217"/>
      <c r="I311" s="217"/>
      <c r="J311" s="231"/>
      <c r="K311" s="217"/>
      <c r="L311" s="224"/>
    </row>
    <row r="312" spans="1:12" x14ac:dyDescent="0.2">
      <c r="A312" s="221"/>
      <c r="B312" s="221"/>
      <c r="C312" s="217"/>
      <c r="D312" s="217"/>
      <c r="E312" s="217"/>
      <c r="F312" s="217"/>
      <c r="G312" s="217"/>
      <c r="H312" s="217"/>
      <c r="I312" s="217"/>
      <c r="J312" s="231"/>
      <c r="K312" s="217"/>
      <c r="L312" s="224"/>
    </row>
    <row r="313" spans="1:12" x14ac:dyDescent="0.2">
      <c r="A313" s="221"/>
      <c r="B313" s="221"/>
      <c r="C313" s="217"/>
      <c r="D313" s="217"/>
      <c r="E313" s="217"/>
      <c r="F313" s="217"/>
      <c r="G313" s="217"/>
      <c r="H313" s="217"/>
      <c r="I313" s="217"/>
      <c r="J313" s="231"/>
      <c r="K313" s="217"/>
      <c r="L313" s="224"/>
    </row>
    <row r="314" spans="1:12" x14ac:dyDescent="0.2">
      <c r="A314" s="221"/>
      <c r="B314" s="221"/>
      <c r="C314" s="217"/>
      <c r="D314" s="217"/>
      <c r="E314" s="217"/>
      <c r="F314" s="217"/>
      <c r="G314" s="217"/>
      <c r="H314" s="217"/>
      <c r="I314" s="217"/>
      <c r="J314" s="231"/>
      <c r="K314" s="217"/>
      <c r="L314" s="224"/>
    </row>
    <row r="315" spans="1:12" x14ac:dyDescent="0.2">
      <c r="A315" s="221"/>
      <c r="B315" s="221"/>
      <c r="C315" s="217"/>
      <c r="D315" s="217"/>
      <c r="E315" s="217"/>
      <c r="F315" s="217"/>
      <c r="G315" s="217"/>
      <c r="H315" s="217"/>
      <c r="I315" s="217"/>
      <c r="J315" s="231"/>
      <c r="K315" s="217"/>
      <c r="L315" s="224"/>
    </row>
    <row r="316" spans="1:12" x14ac:dyDescent="0.2">
      <c r="A316" s="221"/>
      <c r="B316" s="221"/>
      <c r="C316" s="217"/>
      <c r="D316" s="217"/>
      <c r="E316" s="217"/>
      <c r="F316" s="217"/>
      <c r="G316" s="217"/>
      <c r="H316" s="217"/>
      <c r="I316" s="217"/>
      <c r="J316" s="231"/>
      <c r="K316" s="217"/>
      <c r="L316" s="224"/>
    </row>
    <row r="317" spans="1:12" x14ac:dyDescent="0.2">
      <c r="A317" s="221"/>
      <c r="B317" s="221"/>
      <c r="C317" s="217"/>
      <c r="D317" s="217"/>
      <c r="E317" s="217"/>
      <c r="F317" s="217"/>
      <c r="G317" s="217"/>
      <c r="H317" s="217"/>
      <c r="I317" s="217"/>
      <c r="J317" s="231"/>
      <c r="K317" s="217"/>
      <c r="L317" s="224"/>
    </row>
    <row r="318" spans="1:12" x14ac:dyDescent="0.2">
      <c r="A318" s="221"/>
      <c r="B318" s="221"/>
      <c r="C318" s="217"/>
      <c r="D318" s="217"/>
      <c r="E318" s="217"/>
      <c r="F318" s="217"/>
      <c r="G318" s="217"/>
      <c r="H318" s="217"/>
      <c r="I318" s="217"/>
      <c r="J318" s="231"/>
      <c r="K318" s="217"/>
      <c r="L318" s="224"/>
    </row>
    <row r="319" spans="1:12" x14ac:dyDescent="0.2">
      <c r="A319" s="221"/>
      <c r="B319" s="221"/>
      <c r="C319" s="217"/>
      <c r="D319" s="217"/>
      <c r="E319" s="217"/>
      <c r="F319" s="217"/>
      <c r="G319" s="217"/>
      <c r="H319" s="217"/>
      <c r="I319" s="217"/>
      <c r="J319" s="231"/>
      <c r="K319" s="217"/>
      <c r="L319" s="224"/>
    </row>
    <row r="320" spans="1:12" x14ac:dyDescent="0.2">
      <c r="A320" s="221"/>
      <c r="B320" s="221"/>
      <c r="C320" s="217"/>
      <c r="D320" s="217"/>
      <c r="E320" s="217"/>
      <c r="F320" s="217"/>
      <c r="G320" s="217"/>
      <c r="H320" s="217"/>
      <c r="I320" s="217"/>
      <c r="J320" s="231"/>
      <c r="K320" s="217"/>
      <c r="L320" s="224"/>
    </row>
    <row r="321" spans="1:12" x14ac:dyDescent="0.2">
      <c r="A321" s="221"/>
      <c r="B321" s="221"/>
      <c r="C321" s="217"/>
      <c r="D321" s="217"/>
      <c r="E321" s="217"/>
      <c r="F321" s="217"/>
      <c r="G321" s="217"/>
      <c r="H321" s="217"/>
      <c r="I321" s="217"/>
      <c r="J321" s="231"/>
      <c r="K321" s="217"/>
      <c r="L321" s="224"/>
    </row>
    <row r="322" spans="1:12" x14ac:dyDescent="0.2">
      <c r="A322" s="221"/>
      <c r="B322" s="221"/>
      <c r="C322" s="217"/>
      <c r="D322" s="217"/>
      <c r="E322" s="217"/>
      <c r="F322" s="217"/>
      <c r="G322" s="217"/>
      <c r="H322" s="217"/>
      <c r="I322" s="217"/>
      <c r="J322" s="231"/>
      <c r="K322" s="217"/>
      <c r="L322" s="224"/>
    </row>
    <row r="323" spans="1:12" x14ac:dyDescent="0.2">
      <c r="A323" s="221"/>
      <c r="B323" s="221"/>
      <c r="C323" s="217"/>
      <c r="D323" s="217"/>
      <c r="E323" s="217"/>
      <c r="F323" s="217"/>
      <c r="G323" s="217"/>
      <c r="H323" s="217"/>
      <c r="I323" s="217"/>
      <c r="J323" s="231"/>
      <c r="K323" s="217"/>
      <c r="L323" s="224"/>
    </row>
    <row r="324" spans="1:12" x14ac:dyDescent="0.2">
      <c r="A324" s="221"/>
      <c r="B324" s="221"/>
      <c r="C324" s="217"/>
      <c r="D324" s="217"/>
      <c r="E324" s="217"/>
      <c r="F324" s="217"/>
      <c r="G324" s="217"/>
      <c r="H324" s="217"/>
      <c r="I324" s="217"/>
      <c r="J324" s="231"/>
      <c r="K324" s="217"/>
      <c r="L324" s="224"/>
    </row>
    <row r="325" spans="1:12" x14ac:dyDescent="0.2">
      <c r="A325" s="221"/>
      <c r="B325" s="221"/>
      <c r="C325" s="217"/>
      <c r="D325" s="217"/>
      <c r="E325" s="217"/>
      <c r="F325" s="217"/>
      <c r="G325" s="217"/>
      <c r="H325" s="217"/>
      <c r="I325" s="217"/>
      <c r="J325" s="231"/>
      <c r="K325" s="217"/>
      <c r="L325" s="224"/>
    </row>
    <row r="326" spans="1:12" x14ac:dyDescent="0.2">
      <c r="A326" s="221"/>
      <c r="B326" s="221"/>
      <c r="C326" s="217"/>
      <c r="D326" s="217"/>
      <c r="E326" s="217"/>
      <c r="F326" s="217"/>
      <c r="G326" s="217"/>
      <c r="H326" s="217"/>
      <c r="I326" s="217"/>
      <c r="J326" s="231"/>
      <c r="K326" s="217"/>
      <c r="L326" s="224"/>
    </row>
    <row r="327" spans="1:12" x14ac:dyDescent="0.2">
      <c r="A327" s="221"/>
      <c r="B327" s="221"/>
      <c r="C327" s="217"/>
      <c r="D327" s="217"/>
      <c r="E327" s="217"/>
      <c r="F327" s="217"/>
      <c r="G327" s="217"/>
      <c r="H327" s="217"/>
      <c r="I327" s="217"/>
      <c r="J327" s="231"/>
      <c r="K327" s="217"/>
      <c r="L327" s="224"/>
    </row>
    <row r="328" spans="1:12" x14ac:dyDescent="0.2">
      <c r="A328" s="221"/>
      <c r="B328" s="221"/>
      <c r="C328" s="217"/>
      <c r="D328" s="217"/>
      <c r="E328" s="217"/>
      <c r="F328" s="217"/>
      <c r="G328" s="217"/>
      <c r="H328" s="217"/>
      <c r="I328" s="217"/>
      <c r="J328" s="231"/>
      <c r="K328" s="217"/>
      <c r="L328" s="224"/>
    </row>
    <row r="329" spans="1:12" x14ac:dyDescent="0.2">
      <c r="A329" s="221"/>
      <c r="B329" s="221"/>
      <c r="C329" s="217"/>
      <c r="D329" s="217"/>
      <c r="E329" s="217"/>
      <c r="F329" s="217"/>
      <c r="G329" s="217"/>
      <c r="H329" s="217"/>
      <c r="I329" s="217"/>
      <c r="J329" s="231"/>
      <c r="K329" s="217"/>
      <c r="L329" s="224"/>
    </row>
    <row r="330" spans="1:12" x14ac:dyDescent="0.2">
      <c r="A330" s="221"/>
      <c r="B330" s="221"/>
      <c r="C330" s="217"/>
      <c r="D330" s="217"/>
      <c r="E330" s="217"/>
      <c r="F330" s="217"/>
      <c r="G330" s="217"/>
      <c r="H330" s="217"/>
      <c r="I330" s="217"/>
      <c r="J330" s="231"/>
      <c r="K330" s="217"/>
      <c r="L330" s="224"/>
    </row>
    <row r="331" spans="1:12" x14ac:dyDescent="0.2">
      <c r="A331" s="221"/>
      <c r="B331" s="221"/>
      <c r="C331" s="217"/>
      <c r="D331" s="217"/>
      <c r="E331" s="217"/>
      <c r="F331" s="217"/>
      <c r="G331" s="217"/>
      <c r="H331" s="217"/>
      <c r="I331" s="217"/>
      <c r="J331" s="231"/>
      <c r="K331" s="217"/>
      <c r="L331" s="224"/>
    </row>
    <row r="332" spans="1:12" x14ac:dyDescent="0.2">
      <c r="A332" s="221"/>
      <c r="B332" s="221"/>
      <c r="C332" s="217"/>
      <c r="D332" s="217"/>
      <c r="E332" s="217"/>
      <c r="F332" s="217"/>
      <c r="G332" s="217"/>
      <c r="H332" s="217"/>
      <c r="I332" s="217"/>
      <c r="J332" s="231"/>
      <c r="K332" s="217"/>
      <c r="L332" s="224"/>
    </row>
    <row r="333" spans="1:12" x14ac:dyDescent="0.2">
      <c r="A333" s="221"/>
      <c r="B333" s="221"/>
      <c r="C333" s="217"/>
      <c r="D333" s="217"/>
      <c r="E333" s="217"/>
      <c r="F333" s="217"/>
      <c r="G333" s="217"/>
      <c r="H333" s="217"/>
      <c r="I333" s="217"/>
      <c r="J333" s="231"/>
      <c r="K333" s="217"/>
      <c r="L333" s="224"/>
    </row>
    <row r="334" spans="1:12" x14ac:dyDescent="0.2">
      <c r="A334" s="221"/>
      <c r="B334" s="221"/>
      <c r="C334" s="217"/>
      <c r="D334" s="217"/>
      <c r="E334" s="217"/>
      <c r="F334" s="217"/>
      <c r="G334" s="217"/>
      <c r="H334" s="217"/>
      <c r="I334" s="217"/>
      <c r="J334" s="231"/>
      <c r="K334" s="217"/>
      <c r="L334" s="224"/>
    </row>
    <row r="335" spans="1:12" x14ac:dyDescent="0.2">
      <c r="A335" s="221"/>
      <c r="B335" s="221"/>
      <c r="C335" s="217"/>
      <c r="D335" s="217"/>
      <c r="E335" s="217"/>
      <c r="F335" s="217"/>
      <c r="G335" s="217"/>
      <c r="H335" s="217"/>
      <c r="I335" s="217"/>
      <c r="J335" s="231"/>
      <c r="K335" s="217"/>
      <c r="L335" s="224"/>
    </row>
    <row r="336" spans="1:12" x14ac:dyDescent="0.2">
      <c r="A336" s="221"/>
      <c r="B336" s="221"/>
      <c r="C336" s="217"/>
      <c r="D336" s="217"/>
      <c r="E336" s="217"/>
      <c r="F336" s="217"/>
      <c r="G336" s="217"/>
      <c r="H336" s="217"/>
      <c r="I336" s="217"/>
      <c r="J336" s="231"/>
      <c r="K336" s="217"/>
      <c r="L336" s="224"/>
    </row>
    <row r="337" spans="1:12" x14ac:dyDescent="0.2">
      <c r="A337" s="221"/>
      <c r="B337" s="221"/>
      <c r="C337" s="217"/>
      <c r="D337" s="217"/>
      <c r="E337" s="217"/>
      <c r="F337" s="217"/>
      <c r="G337" s="217"/>
      <c r="H337" s="217"/>
      <c r="I337" s="217"/>
      <c r="J337" s="231"/>
      <c r="K337" s="217"/>
      <c r="L337" s="224"/>
    </row>
    <row r="338" spans="1:12" x14ac:dyDescent="0.2">
      <c r="A338" s="221"/>
      <c r="B338" s="221"/>
      <c r="C338" s="217"/>
      <c r="D338" s="217"/>
      <c r="E338" s="217"/>
      <c r="F338" s="217"/>
      <c r="G338" s="217"/>
      <c r="H338" s="217"/>
      <c r="I338" s="217"/>
      <c r="J338" s="231"/>
      <c r="K338" s="217"/>
      <c r="L338" s="224"/>
    </row>
    <row r="339" spans="1:12" x14ac:dyDescent="0.2">
      <c r="A339" s="221"/>
      <c r="B339" s="221"/>
      <c r="C339" s="217"/>
      <c r="D339" s="217"/>
      <c r="E339" s="217"/>
      <c r="F339" s="217"/>
      <c r="G339" s="217"/>
      <c r="H339" s="217"/>
      <c r="I339" s="217"/>
      <c r="J339" s="231"/>
      <c r="K339" s="217"/>
      <c r="L339" s="224"/>
    </row>
    <row r="340" spans="1:12" x14ac:dyDescent="0.2">
      <c r="A340" s="221"/>
      <c r="B340" s="221"/>
      <c r="C340" s="217"/>
      <c r="D340" s="217"/>
      <c r="E340" s="217"/>
      <c r="F340" s="217"/>
      <c r="G340" s="217"/>
      <c r="H340" s="217"/>
      <c r="I340" s="217"/>
      <c r="J340" s="231"/>
      <c r="K340" s="217"/>
      <c r="L340" s="224"/>
    </row>
    <row r="341" spans="1:12" x14ac:dyDescent="0.2">
      <c r="A341" s="221"/>
      <c r="B341" s="221"/>
      <c r="C341" s="217"/>
      <c r="D341" s="217"/>
      <c r="E341" s="217"/>
      <c r="F341" s="217"/>
      <c r="G341" s="217"/>
      <c r="H341" s="217"/>
      <c r="I341" s="217"/>
      <c r="J341" s="231"/>
      <c r="K341" s="217"/>
      <c r="L341" s="224"/>
    </row>
    <row r="342" spans="1:12" x14ac:dyDescent="0.2">
      <c r="A342" s="221"/>
      <c r="B342" s="221"/>
      <c r="C342" s="217"/>
      <c r="D342" s="217"/>
      <c r="E342" s="217"/>
      <c r="F342" s="217"/>
      <c r="G342" s="217"/>
      <c r="H342" s="217"/>
      <c r="I342" s="217"/>
      <c r="J342" s="231"/>
      <c r="K342" s="217"/>
      <c r="L342" s="224"/>
    </row>
    <row r="343" spans="1:12" x14ac:dyDescent="0.2">
      <c r="A343" s="221"/>
      <c r="B343" s="221"/>
      <c r="C343" s="217"/>
      <c r="D343" s="217"/>
      <c r="E343" s="217"/>
      <c r="F343" s="217"/>
      <c r="G343" s="217"/>
      <c r="H343" s="217"/>
      <c r="I343" s="217"/>
      <c r="J343" s="231"/>
      <c r="K343" s="217"/>
      <c r="L343" s="224"/>
    </row>
    <row r="344" spans="1:12" x14ac:dyDescent="0.2">
      <c r="A344" s="221"/>
      <c r="B344" s="221"/>
      <c r="C344" s="217"/>
      <c r="D344" s="217"/>
      <c r="E344" s="217"/>
      <c r="F344" s="217"/>
      <c r="G344" s="217"/>
      <c r="H344" s="217"/>
      <c r="I344" s="217"/>
      <c r="J344" s="231"/>
      <c r="K344" s="217"/>
      <c r="L344" s="224"/>
    </row>
    <row r="345" spans="1:12" x14ac:dyDescent="0.2">
      <c r="A345" s="221"/>
      <c r="B345" s="221"/>
      <c r="C345" s="217"/>
      <c r="D345" s="217"/>
      <c r="E345" s="217"/>
      <c r="F345" s="217"/>
      <c r="G345" s="217"/>
      <c r="H345" s="217"/>
      <c r="I345" s="217"/>
      <c r="J345" s="231"/>
      <c r="K345" s="217"/>
      <c r="L345" s="224"/>
    </row>
    <row r="346" spans="1:12" x14ac:dyDescent="0.2">
      <c r="A346" s="221"/>
      <c r="B346" s="221"/>
      <c r="C346" s="217"/>
      <c r="D346" s="217"/>
      <c r="E346" s="217"/>
      <c r="F346" s="217"/>
      <c r="G346" s="217"/>
      <c r="H346" s="217"/>
      <c r="I346" s="217"/>
      <c r="J346" s="231"/>
      <c r="K346" s="217"/>
      <c r="L346" s="224"/>
    </row>
    <row r="347" spans="1:12" x14ac:dyDescent="0.2">
      <c r="A347" s="221"/>
      <c r="B347" s="221"/>
      <c r="C347" s="217"/>
      <c r="D347" s="217"/>
      <c r="E347" s="217"/>
      <c r="F347" s="217"/>
      <c r="G347" s="217"/>
      <c r="H347" s="217"/>
      <c r="I347" s="217"/>
      <c r="J347" s="231"/>
      <c r="K347" s="217"/>
      <c r="L347" s="224"/>
    </row>
    <row r="348" spans="1:12" x14ac:dyDescent="0.2">
      <c r="A348" s="221"/>
      <c r="B348" s="221"/>
      <c r="C348" s="217"/>
      <c r="D348" s="217"/>
      <c r="E348" s="217"/>
      <c r="F348" s="217"/>
      <c r="G348" s="217"/>
      <c r="H348" s="217"/>
      <c r="I348" s="217"/>
      <c r="J348" s="231"/>
      <c r="K348" s="217"/>
      <c r="L348" s="224"/>
    </row>
    <row r="349" spans="1:12" x14ac:dyDescent="0.2">
      <c r="A349" s="221"/>
      <c r="B349" s="221"/>
      <c r="C349" s="217"/>
      <c r="D349" s="217"/>
      <c r="E349" s="217"/>
      <c r="F349" s="217"/>
      <c r="G349" s="217"/>
      <c r="H349" s="217"/>
      <c r="I349" s="217"/>
      <c r="J349" s="231"/>
      <c r="K349" s="217"/>
      <c r="L349" s="224"/>
    </row>
    <row r="350" spans="1:12" x14ac:dyDescent="0.2">
      <c r="A350" s="221"/>
      <c r="B350" s="221"/>
      <c r="C350" s="217"/>
      <c r="D350" s="217"/>
      <c r="E350" s="217"/>
      <c r="F350" s="217"/>
      <c r="G350" s="217"/>
      <c r="H350" s="217"/>
      <c r="I350" s="217"/>
      <c r="J350" s="231"/>
      <c r="K350" s="217"/>
      <c r="L350" s="224"/>
    </row>
    <row r="351" spans="1:12" x14ac:dyDescent="0.2">
      <c r="A351" s="221"/>
      <c r="B351" s="221"/>
      <c r="C351" s="217"/>
      <c r="D351" s="217"/>
      <c r="E351" s="217"/>
      <c r="F351" s="217"/>
      <c r="G351" s="217"/>
      <c r="H351" s="217"/>
      <c r="I351" s="217"/>
      <c r="J351" s="231"/>
      <c r="K351" s="217"/>
      <c r="L351" s="224"/>
    </row>
    <row r="352" spans="1:12" x14ac:dyDescent="0.2">
      <c r="A352" s="221"/>
      <c r="B352" s="221"/>
      <c r="C352" s="217"/>
      <c r="D352" s="217"/>
      <c r="E352" s="217"/>
      <c r="F352" s="217"/>
      <c r="G352" s="217"/>
      <c r="H352" s="217"/>
      <c r="I352" s="217"/>
      <c r="J352" s="231"/>
      <c r="K352" s="217"/>
      <c r="L352" s="224"/>
    </row>
    <row r="353" spans="1:12" x14ac:dyDescent="0.2">
      <c r="A353" s="221"/>
      <c r="B353" s="221"/>
      <c r="C353" s="217"/>
      <c r="D353" s="217"/>
      <c r="E353" s="217"/>
      <c r="F353" s="217"/>
      <c r="G353" s="217"/>
      <c r="H353" s="217"/>
      <c r="I353" s="217"/>
      <c r="J353" s="231"/>
      <c r="K353" s="217"/>
      <c r="L353" s="224"/>
    </row>
    <row r="354" spans="1:12" x14ac:dyDescent="0.2">
      <c r="A354" s="221"/>
      <c r="B354" s="221"/>
      <c r="C354" s="217"/>
      <c r="D354" s="217"/>
      <c r="E354" s="217"/>
      <c r="F354" s="217"/>
      <c r="G354" s="217"/>
      <c r="H354" s="217"/>
      <c r="I354" s="217"/>
      <c r="J354" s="231"/>
      <c r="K354" s="217"/>
      <c r="L354" s="224"/>
    </row>
    <row r="355" spans="1:12" x14ac:dyDescent="0.2">
      <c r="A355" s="221"/>
      <c r="B355" s="221"/>
      <c r="C355" s="217"/>
      <c r="D355" s="217"/>
      <c r="E355" s="217"/>
      <c r="F355" s="217"/>
      <c r="G355" s="217"/>
      <c r="H355" s="217"/>
      <c r="I355" s="217"/>
      <c r="J355" s="231"/>
      <c r="K355" s="217"/>
      <c r="L355" s="224"/>
    </row>
    <row r="356" spans="1:12" x14ac:dyDescent="0.2">
      <c r="A356" s="221"/>
      <c r="B356" s="221"/>
      <c r="C356" s="217"/>
      <c r="D356" s="217"/>
      <c r="E356" s="217"/>
      <c r="F356" s="217"/>
      <c r="G356" s="217"/>
      <c r="H356" s="217"/>
      <c r="I356" s="217"/>
      <c r="J356" s="231"/>
      <c r="K356" s="217"/>
      <c r="L356" s="224"/>
    </row>
    <row r="357" spans="1:12" x14ac:dyDescent="0.2">
      <c r="A357" s="221"/>
      <c r="B357" s="221"/>
      <c r="C357" s="217"/>
      <c r="D357" s="217"/>
      <c r="E357" s="217"/>
      <c r="F357" s="217"/>
      <c r="G357" s="217"/>
      <c r="H357" s="217"/>
      <c r="I357" s="217"/>
      <c r="J357" s="231"/>
      <c r="K357" s="217"/>
      <c r="L357" s="224"/>
    </row>
    <row r="358" spans="1:12" x14ac:dyDescent="0.2">
      <c r="A358" s="221"/>
      <c r="B358" s="221"/>
      <c r="C358" s="217"/>
      <c r="D358" s="217"/>
      <c r="E358" s="217"/>
      <c r="F358" s="217"/>
      <c r="G358" s="217"/>
      <c r="H358" s="217"/>
      <c r="I358" s="217"/>
      <c r="J358" s="231"/>
      <c r="K358" s="217"/>
      <c r="L358" s="224"/>
    </row>
    <row r="359" spans="1:12" x14ac:dyDescent="0.2">
      <c r="A359" s="221"/>
      <c r="B359" s="221"/>
      <c r="C359" s="217"/>
      <c r="D359" s="217"/>
      <c r="E359" s="217"/>
      <c r="F359" s="217"/>
      <c r="G359" s="217"/>
      <c r="H359" s="217"/>
      <c r="I359" s="217"/>
      <c r="J359" s="231"/>
      <c r="K359" s="217"/>
      <c r="L359" s="224"/>
    </row>
    <row r="360" spans="1:12" x14ac:dyDescent="0.2">
      <c r="A360" s="221"/>
      <c r="B360" s="221"/>
      <c r="C360" s="217"/>
      <c r="D360" s="217"/>
      <c r="E360" s="217"/>
      <c r="F360" s="217"/>
      <c r="G360" s="217"/>
      <c r="H360" s="217"/>
      <c r="I360" s="217"/>
      <c r="J360" s="231"/>
      <c r="K360" s="217"/>
      <c r="L360" s="224"/>
    </row>
    <row r="361" spans="1:12" x14ac:dyDescent="0.2">
      <c r="A361" s="221"/>
      <c r="B361" s="221"/>
      <c r="C361" s="217"/>
      <c r="D361" s="217"/>
      <c r="E361" s="217"/>
      <c r="F361" s="217"/>
      <c r="G361" s="217"/>
      <c r="H361" s="217"/>
      <c r="I361" s="217"/>
      <c r="J361" s="231"/>
      <c r="K361" s="217"/>
      <c r="L361" s="224"/>
    </row>
    <row r="362" spans="1:12" x14ac:dyDescent="0.2">
      <c r="A362" s="221"/>
      <c r="B362" s="221"/>
      <c r="C362" s="217"/>
      <c r="D362" s="217"/>
      <c r="E362" s="217"/>
      <c r="F362" s="217"/>
      <c r="G362" s="217"/>
      <c r="H362" s="217"/>
      <c r="I362" s="217"/>
      <c r="J362" s="231"/>
      <c r="K362" s="217"/>
      <c r="L362" s="224"/>
    </row>
    <row r="363" spans="1:12" x14ac:dyDescent="0.2">
      <c r="A363" s="221"/>
      <c r="B363" s="221"/>
      <c r="C363" s="217"/>
      <c r="D363" s="217"/>
      <c r="E363" s="217"/>
      <c r="F363" s="217"/>
      <c r="G363" s="217"/>
      <c r="H363" s="217"/>
      <c r="I363" s="217"/>
      <c r="J363" s="231"/>
      <c r="K363" s="217"/>
      <c r="L363" s="224"/>
    </row>
    <row r="364" spans="1:12" x14ac:dyDescent="0.2">
      <c r="A364" s="221"/>
      <c r="B364" s="221"/>
      <c r="C364" s="217"/>
      <c r="D364" s="217"/>
      <c r="E364" s="217"/>
      <c r="F364" s="217"/>
      <c r="G364" s="217"/>
      <c r="H364" s="217"/>
      <c r="I364" s="217"/>
      <c r="J364" s="231"/>
      <c r="K364" s="217"/>
      <c r="L364" s="224"/>
    </row>
    <row r="365" spans="1:12" x14ac:dyDescent="0.2">
      <c r="A365" s="221"/>
      <c r="B365" s="221"/>
      <c r="C365" s="217"/>
      <c r="D365" s="217"/>
      <c r="E365" s="217"/>
      <c r="F365" s="217"/>
      <c r="G365" s="217"/>
      <c r="H365" s="217"/>
      <c r="I365" s="217"/>
      <c r="J365" s="231"/>
      <c r="K365" s="217"/>
      <c r="L365" s="224"/>
    </row>
    <row r="366" spans="1:12" x14ac:dyDescent="0.2">
      <c r="A366" s="221"/>
      <c r="B366" s="221"/>
      <c r="C366" s="217"/>
      <c r="D366" s="217"/>
      <c r="E366" s="217"/>
      <c r="F366" s="217"/>
      <c r="G366" s="217"/>
      <c r="H366" s="217"/>
      <c r="I366" s="217"/>
      <c r="J366" s="231"/>
      <c r="K366" s="217"/>
      <c r="L366" s="224"/>
    </row>
    <row r="367" spans="1:12" x14ac:dyDescent="0.2">
      <c r="A367" s="221"/>
      <c r="B367" s="221"/>
      <c r="C367" s="217"/>
      <c r="D367" s="217"/>
      <c r="E367" s="217"/>
      <c r="F367" s="217"/>
      <c r="G367" s="217"/>
      <c r="H367" s="217"/>
      <c r="I367" s="217"/>
      <c r="J367" s="231"/>
      <c r="K367" s="217"/>
      <c r="L367" s="224"/>
    </row>
    <row r="368" spans="1:12" x14ac:dyDescent="0.2">
      <c r="A368" s="221"/>
      <c r="B368" s="221"/>
      <c r="C368" s="217"/>
      <c r="D368" s="217"/>
      <c r="E368" s="217"/>
      <c r="F368" s="217"/>
      <c r="G368" s="217"/>
      <c r="H368" s="217"/>
      <c r="I368" s="217"/>
      <c r="J368" s="231"/>
      <c r="K368" s="217"/>
      <c r="L368" s="224"/>
    </row>
    <row r="369" spans="1:12" x14ac:dyDescent="0.2">
      <c r="A369" s="221"/>
      <c r="B369" s="221"/>
      <c r="C369" s="217"/>
      <c r="D369" s="217"/>
      <c r="E369" s="217"/>
      <c r="F369" s="217"/>
      <c r="G369" s="217"/>
      <c r="H369" s="217"/>
      <c r="I369" s="217"/>
      <c r="J369" s="231"/>
      <c r="K369" s="217"/>
      <c r="L369" s="224"/>
    </row>
    <row r="370" spans="1:12" x14ac:dyDescent="0.2">
      <c r="A370" s="221"/>
      <c r="B370" s="221"/>
      <c r="C370" s="217"/>
      <c r="D370" s="217"/>
      <c r="E370" s="217"/>
      <c r="F370" s="217"/>
      <c r="G370" s="217"/>
      <c r="H370" s="217"/>
      <c r="I370" s="217"/>
      <c r="J370" s="231"/>
      <c r="K370" s="217"/>
      <c r="L370" s="224"/>
    </row>
    <row r="371" spans="1:12" x14ac:dyDescent="0.2">
      <c r="A371" s="221"/>
      <c r="B371" s="221"/>
      <c r="C371" s="217"/>
      <c r="D371" s="217"/>
      <c r="E371" s="217"/>
      <c r="F371" s="217"/>
      <c r="G371" s="217"/>
      <c r="H371" s="217"/>
      <c r="I371" s="217"/>
      <c r="J371" s="231"/>
      <c r="K371" s="217"/>
      <c r="L371" s="224"/>
    </row>
    <row r="372" spans="1:12" x14ac:dyDescent="0.2">
      <c r="A372" s="221"/>
      <c r="B372" s="221"/>
      <c r="C372" s="217"/>
      <c r="D372" s="217"/>
      <c r="E372" s="217"/>
      <c r="F372" s="217"/>
      <c r="G372" s="217"/>
      <c r="H372" s="217"/>
      <c r="I372" s="217"/>
      <c r="J372" s="231"/>
      <c r="K372" s="217"/>
      <c r="L372" s="224"/>
    </row>
    <row r="373" spans="1:12" x14ac:dyDescent="0.2">
      <c r="A373" s="221"/>
      <c r="B373" s="221"/>
      <c r="C373" s="217"/>
      <c r="D373" s="217"/>
      <c r="E373" s="217"/>
      <c r="F373" s="217"/>
      <c r="G373" s="217"/>
      <c r="H373" s="217"/>
      <c r="I373" s="217"/>
      <c r="J373" s="231"/>
      <c r="K373" s="217"/>
      <c r="L373" s="224"/>
    </row>
    <row r="374" spans="1:12" x14ac:dyDescent="0.2">
      <c r="A374" s="221"/>
      <c r="B374" s="221"/>
      <c r="C374" s="217"/>
      <c r="D374" s="217"/>
      <c r="E374" s="217"/>
      <c r="F374" s="217"/>
      <c r="G374" s="217"/>
      <c r="H374" s="217"/>
      <c r="I374" s="217"/>
      <c r="J374" s="231"/>
      <c r="K374" s="217"/>
      <c r="L374" s="224"/>
    </row>
    <row r="375" spans="1:12" x14ac:dyDescent="0.2">
      <c r="A375" s="221"/>
      <c r="B375" s="221"/>
      <c r="C375" s="217"/>
      <c r="D375" s="217"/>
      <c r="E375" s="217"/>
      <c r="F375" s="217"/>
      <c r="G375" s="217"/>
      <c r="H375" s="217"/>
      <c r="I375" s="217"/>
      <c r="J375" s="231"/>
      <c r="K375" s="217"/>
      <c r="L375" s="224"/>
    </row>
    <row r="376" spans="1:12" x14ac:dyDescent="0.2">
      <c r="A376" s="221"/>
      <c r="B376" s="221"/>
      <c r="C376" s="217"/>
      <c r="D376" s="217"/>
      <c r="E376" s="217"/>
      <c r="F376" s="217"/>
      <c r="G376" s="217"/>
      <c r="H376" s="217"/>
      <c r="I376" s="217"/>
      <c r="J376" s="231"/>
      <c r="K376" s="217"/>
      <c r="L376" s="224"/>
    </row>
    <row r="377" spans="1:12" x14ac:dyDescent="0.2">
      <c r="A377" s="221"/>
      <c r="B377" s="221"/>
      <c r="C377" s="217"/>
      <c r="D377" s="217"/>
      <c r="E377" s="217"/>
      <c r="F377" s="217"/>
      <c r="G377" s="217"/>
      <c r="H377" s="217"/>
      <c r="I377" s="217"/>
      <c r="J377" s="231"/>
      <c r="K377" s="217"/>
      <c r="L377" s="224"/>
    </row>
    <row r="378" spans="1:12" x14ac:dyDescent="0.2">
      <c r="A378" s="221"/>
      <c r="B378" s="221"/>
      <c r="C378" s="217"/>
      <c r="D378" s="217"/>
      <c r="E378" s="217"/>
      <c r="F378" s="217"/>
      <c r="G378" s="217"/>
      <c r="H378" s="217"/>
      <c r="I378" s="217"/>
      <c r="J378" s="231"/>
      <c r="K378" s="217"/>
      <c r="L378" s="224"/>
    </row>
    <row r="379" spans="1:12" x14ac:dyDescent="0.2">
      <c r="A379" s="221"/>
      <c r="B379" s="221"/>
      <c r="C379" s="217"/>
      <c r="D379" s="217"/>
      <c r="E379" s="217"/>
      <c r="F379" s="217"/>
      <c r="G379" s="217"/>
      <c r="H379" s="217"/>
      <c r="I379" s="217"/>
      <c r="J379" s="231"/>
      <c r="K379" s="217"/>
      <c r="L379" s="224"/>
    </row>
    <row r="380" spans="1:12" x14ac:dyDescent="0.2">
      <c r="A380" s="221"/>
      <c r="B380" s="221"/>
      <c r="C380" s="217"/>
      <c r="D380" s="217"/>
      <c r="E380" s="217"/>
      <c r="F380" s="217"/>
      <c r="G380" s="217"/>
      <c r="H380" s="217"/>
      <c r="I380" s="217"/>
      <c r="J380" s="231"/>
      <c r="K380" s="217"/>
      <c r="L380" s="224"/>
    </row>
    <row r="381" spans="1:12" x14ac:dyDescent="0.2">
      <c r="A381" s="221"/>
      <c r="B381" s="221"/>
      <c r="C381" s="217"/>
      <c r="D381" s="217"/>
      <c r="E381" s="217"/>
      <c r="F381" s="217"/>
      <c r="G381" s="217"/>
      <c r="H381" s="217"/>
      <c r="I381" s="217"/>
      <c r="J381" s="231"/>
      <c r="K381" s="217"/>
      <c r="L381" s="224"/>
    </row>
    <row r="382" spans="1:12" x14ac:dyDescent="0.2">
      <c r="A382" s="221"/>
      <c r="B382" s="221"/>
      <c r="C382" s="217"/>
      <c r="D382" s="217"/>
      <c r="E382" s="217"/>
      <c r="F382" s="217"/>
      <c r="G382" s="217"/>
      <c r="H382" s="217"/>
      <c r="I382" s="217"/>
      <c r="J382" s="231"/>
      <c r="K382" s="217"/>
      <c r="L382" s="224"/>
    </row>
    <row r="383" spans="1:12" x14ac:dyDescent="0.2">
      <c r="A383" s="221"/>
      <c r="B383" s="221"/>
      <c r="C383" s="217"/>
      <c r="D383" s="217"/>
      <c r="E383" s="217"/>
      <c r="F383" s="217"/>
      <c r="G383" s="217"/>
      <c r="H383" s="217"/>
      <c r="I383" s="217"/>
      <c r="J383" s="231"/>
      <c r="K383" s="217"/>
      <c r="L383" s="224"/>
    </row>
    <row r="384" spans="1:12" x14ac:dyDescent="0.2">
      <c r="A384" s="221"/>
      <c r="B384" s="221"/>
      <c r="C384" s="217"/>
      <c r="D384" s="217"/>
      <c r="E384" s="217"/>
      <c r="F384" s="217"/>
      <c r="G384" s="217"/>
      <c r="H384" s="217"/>
      <c r="I384" s="217"/>
      <c r="J384" s="231"/>
      <c r="K384" s="217"/>
      <c r="L384" s="224"/>
    </row>
    <row r="385" spans="1:12" x14ac:dyDescent="0.2">
      <c r="A385" s="221"/>
      <c r="B385" s="221"/>
      <c r="C385" s="217"/>
      <c r="D385" s="217"/>
      <c r="E385" s="217"/>
      <c r="F385" s="217"/>
      <c r="G385" s="217"/>
      <c r="H385" s="217"/>
      <c r="I385" s="217"/>
      <c r="J385" s="231"/>
      <c r="K385" s="217"/>
      <c r="L385" s="224"/>
    </row>
    <row r="386" spans="1:12" x14ac:dyDescent="0.2">
      <c r="A386" s="221"/>
      <c r="B386" s="221"/>
      <c r="C386" s="217"/>
      <c r="D386" s="217"/>
      <c r="E386" s="217"/>
      <c r="F386" s="217"/>
      <c r="G386" s="217"/>
      <c r="H386" s="217"/>
      <c r="I386" s="217"/>
      <c r="J386" s="231"/>
      <c r="K386" s="217"/>
      <c r="L386" s="224"/>
    </row>
    <row r="387" spans="1:12" x14ac:dyDescent="0.2">
      <c r="A387" s="221"/>
      <c r="B387" s="221"/>
      <c r="C387" s="217"/>
      <c r="D387" s="217"/>
      <c r="E387" s="217"/>
      <c r="F387" s="217"/>
      <c r="G387" s="217"/>
      <c r="H387" s="217"/>
      <c r="I387" s="217"/>
      <c r="J387" s="231"/>
      <c r="K387" s="217"/>
      <c r="L387" s="224"/>
    </row>
    <row r="388" spans="1:12" x14ac:dyDescent="0.2">
      <c r="A388" s="221"/>
      <c r="B388" s="221"/>
      <c r="C388" s="217"/>
      <c r="D388" s="217"/>
      <c r="E388" s="217"/>
      <c r="F388" s="217"/>
      <c r="G388" s="217"/>
      <c r="H388" s="217"/>
      <c r="I388" s="217"/>
      <c r="J388" s="231"/>
      <c r="K388" s="217"/>
      <c r="L388" s="224"/>
    </row>
    <row r="389" spans="1:12" x14ac:dyDescent="0.2">
      <c r="A389" s="221"/>
      <c r="B389" s="221"/>
      <c r="C389" s="217"/>
      <c r="D389" s="217"/>
      <c r="E389" s="217"/>
      <c r="F389" s="217"/>
      <c r="G389" s="217"/>
      <c r="H389" s="217"/>
      <c r="I389" s="217"/>
      <c r="J389" s="231"/>
      <c r="K389" s="217"/>
      <c r="L389" s="224"/>
    </row>
    <row r="390" spans="1:12" x14ac:dyDescent="0.2">
      <c r="A390" s="221"/>
      <c r="B390" s="221"/>
      <c r="C390" s="217"/>
      <c r="D390" s="217"/>
      <c r="E390" s="217"/>
      <c r="F390" s="217"/>
      <c r="G390" s="217"/>
      <c r="H390" s="217"/>
      <c r="I390" s="217"/>
      <c r="J390" s="231"/>
      <c r="K390" s="217"/>
      <c r="L390" s="224"/>
    </row>
    <row r="391" spans="1:12" x14ac:dyDescent="0.2">
      <c r="A391" s="221"/>
      <c r="B391" s="221"/>
      <c r="C391" s="217"/>
      <c r="D391" s="217"/>
      <c r="E391" s="217"/>
      <c r="F391" s="217"/>
      <c r="G391" s="217"/>
      <c r="H391" s="217"/>
      <c r="I391" s="217"/>
      <c r="J391" s="231"/>
      <c r="K391" s="217"/>
      <c r="L391" s="224"/>
    </row>
    <row r="392" spans="1:12" x14ac:dyDescent="0.2">
      <c r="A392" s="221"/>
      <c r="B392" s="221"/>
      <c r="C392" s="217"/>
      <c r="D392" s="217"/>
      <c r="E392" s="217"/>
      <c r="F392" s="217"/>
      <c r="G392" s="217"/>
      <c r="H392" s="217"/>
      <c r="I392" s="217"/>
      <c r="J392" s="231"/>
      <c r="K392" s="217"/>
      <c r="L392" s="224"/>
    </row>
    <row r="393" spans="1:12" x14ac:dyDescent="0.2">
      <c r="A393" s="221"/>
      <c r="B393" s="221"/>
      <c r="C393" s="217"/>
      <c r="D393" s="217"/>
      <c r="E393" s="217"/>
      <c r="F393" s="217"/>
      <c r="G393" s="217"/>
      <c r="H393" s="217"/>
      <c r="I393" s="217"/>
      <c r="J393" s="231"/>
      <c r="K393" s="217"/>
      <c r="L393" s="224"/>
    </row>
    <row r="394" spans="1:12" x14ac:dyDescent="0.2">
      <c r="A394" s="221"/>
      <c r="B394" s="221"/>
      <c r="C394" s="217"/>
      <c r="D394" s="217"/>
      <c r="E394" s="217"/>
      <c r="F394" s="217"/>
      <c r="G394" s="217"/>
      <c r="H394" s="217"/>
      <c r="I394" s="217"/>
      <c r="J394" s="231"/>
      <c r="K394" s="217"/>
      <c r="L394" s="224"/>
    </row>
    <row r="395" spans="1:12" x14ac:dyDescent="0.2">
      <c r="A395" s="221"/>
      <c r="B395" s="221"/>
      <c r="C395" s="217"/>
      <c r="D395" s="217"/>
      <c r="E395" s="217"/>
      <c r="F395" s="217"/>
      <c r="G395" s="217"/>
      <c r="H395" s="217"/>
      <c r="I395" s="217"/>
      <c r="J395" s="231"/>
      <c r="K395" s="217"/>
      <c r="L395" s="224"/>
    </row>
    <row r="396" spans="1:12" x14ac:dyDescent="0.2">
      <c r="A396" s="221"/>
      <c r="B396" s="221"/>
      <c r="C396" s="217"/>
      <c r="D396" s="217"/>
      <c r="E396" s="217"/>
      <c r="F396" s="217"/>
      <c r="G396" s="217"/>
      <c r="H396" s="217"/>
      <c r="I396" s="217"/>
      <c r="J396" s="231"/>
      <c r="K396" s="217"/>
      <c r="L396" s="224"/>
    </row>
    <row r="397" spans="1:12" x14ac:dyDescent="0.2">
      <c r="A397" s="221"/>
      <c r="B397" s="221"/>
      <c r="C397" s="217"/>
      <c r="D397" s="217"/>
      <c r="E397" s="217"/>
      <c r="F397" s="217"/>
      <c r="G397" s="217"/>
      <c r="H397" s="217"/>
      <c r="I397" s="217"/>
      <c r="J397" s="231"/>
      <c r="K397" s="217"/>
      <c r="L397" s="224"/>
    </row>
    <row r="398" spans="1:12" x14ac:dyDescent="0.2">
      <c r="A398" s="221"/>
      <c r="B398" s="221"/>
      <c r="C398" s="217"/>
      <c r="D398" s="217"/>
      <c r="E398" s="217"/>
      <c r="F398" s="217"/>
      <c r="G398" s="217"/>
      <c r="H398" s="217"/>
      <c r="I398" s="217"/>
      <c r="J398" s="231"/>
      <c r="K398" s="217"/>
      <c r="L398" s="224"/>
    </row>
    <row r="399" spans="1:12" x14ac:dyDescent="0.2">
      <c r="A399" s="221"/>
      <c r="B399" s="221"/>
      <c r="C399" s="217"/>
      <c r="D399" s="217"/>
      <c r="E399" s="217"/>
      <c r="F399" s="217"/>
      <c r="G399" s="217"/>
      <c r="H399" s="217"/>
      <c r="I399" s="217"/>
      <c r="J399" s="231"/>
      <c r="K399" s="217"/>
      <c r="L399" s="224"/>
    </row>
    <row r="400" spans="1:12" x14ac:dyDescent="0.2">
      <c r="A400" s="221"/>
      <c r="B400" s="221"/>
      <c r="C400" s="217"/>
      <c r="D400" s="217"/>
      <c r="E400" s="217"/>
      <c r="F400" s="217"/>
      <c r="G400" s="217"/>
      <c r="H400" s="217"/>
      <c r="I400" s="217"/>
      <c r="J400" s="231"/>
      <c r="K400" s="217"/>
      <c r="L400" s="224"/>
    </row>
    <row r="401" spans="1:12" x14ac:dyDescent="0.2">
      <c r="A401" s="221"/>
      <c r="B401" s="221"/>
      <c r="C401" s="217"/>
      <c r="D401" s="217"/>
      <c r="E401" s="217"/>
      <c r="F401" s="217"/>
      <c r="G401" s="217"/>
      <c r="H401" s="217"/>
      <c r="I401" s="217"/>
      <c r="J401" s="231"/>
      <c r="K401" s="217"/>
      <c r="L401" s="224"/>
    </row>
    <row r="402" spans="1:12" x14ac:dyDescent="0.2">
      <c r="A402" s="221"/>
      <c r="B402" s="221"/>
      <c r="C402" s="217"/>
      <c r="D402" s="217"/>
      <c r="E402" s="217"/>
      <c r="F402" s="217"/>
      <c r="G402" s="217"/>
      <c r="H402" s="217"/>
      <c r="I402" s="217"/>
      <c r="J402" s="231"/>
      <c r="K402" s="217"/>
      <c r="L402" s="224"/>
    </row>
    <row r="403" spans="1:12" x14ac:dyDescent="0.2">
      <c r="A403" s="221"/>
      <c r="B403" s="221"/>
      <c r="C403" s="217"/>
      <c r="D403" s="217"/>
      <c r="E403" s="217"/>
      <c r="F403" s="217"/>
      <c r="G403" s="217"/>
      <c r="H403" s="217"/>
      <c r="I403" s="217"/>
      <c r="J403" s="231"/>
      <c r="K403" s="217"/>
      <c r="L403" s="224"/>
    </row>
    <row r="404" spans="1:12" x14ac:dyDescent="0.2">
      <c r="A404" s="221"/>
      <c r="B404" s="221"/>
      <c r="C404" s="217"/>
      <c r="D404" s="217"/>
      <c r="E404" s="217"/>
      <c r="F404" s="217"/>
      <c r="G404" s="217"/>
      <c r="H404" s="217"/>
      <c r="I404" s="217"/>
      <c r="J404" s="231"/>
      <c r="K404" s="217"/>
      <c r="L404" s="224"/>
    </row>
    <row r="405" spans="1:12" x14ac:dyDescent="0.2">
      <c r="A405" s="221"/>
      <c r="B405" s="221"/>
      <c r="C405" s="217"/>
      <c r="D405" s="217"/>
      <c r="E405" s="217"/>
      <c r="F405" s="217"/>
      <c r="G405" s="217"/>
      <c r="H405" s="217"/>
      <c r="I405" s="217"/>
      <c r="J405" s="231"/>
      <c r="K405" s="217"/>
      <c r="L405" s="224"/>
    </row>
    <row r="406" spans="1:12" x14ac:dyDescent="0.2">
      <c r="A406" s="221"/>
      <c r="B406" s="221"/>
      <c r="C406" s="217"/>
      <c r="D406" s="217"/>
      <c r="E406" s="217"/>
      <c r="F406" s="217"/>
      <c r="G406" s="217"/>
      <c r="H406" s="217"/>
      <c r="I406" s="217"/>
      <c r="J406" s="231"/>
      <c r="K406" s="217"/>
      <c r="L406" s="224"/>
    </row>
    <row r="407" spans="1:12" x14ac:dyDescent="0.2">
      <c r="A407" s="221"/>
      <c r="B407" s="221"/>
      <c r="C407" s="217"/>
      <c r="D407" s="217"/>
      <c r="E407" s="217"/>
      <c r="F407" s="217"/>
      <c r="G407" s="217"/>
      <c r="H407" s="217"/>
      <c r="I407" s="217"/>
      <c r="J407" s="231"/>
      <c r="K407" s="217"/>
      <c r="L407" s="224"/>
    </row>
    <row r="408" spans="1:12" x14ac:dyDescent="0.2">
      <c r="A408" s="221"/>
      <c r="B408" s="221"/>
      <c r="C408" s="217"/>
      <c r="D408" s="217"/>
      <c r="E408" s="217"/>
      <c r="F408" s="217"/>
      <c r="G408" s="217"/>
      <c r="H408" s="217"/>
      <c r="I408" s="217"/>
      <c r="J408" s="231"/>
      <c r="K408" s="217"/>
      <c r="L408" s="224"/>
    </row>
    <row r="409" spans="1:12" x14ac:dyDescent="0.2">
      <c r="A409" s="221"/>
      <c r="B409" s="221"/>
      <c r="C409" s="217"/>
      <c r="D409" s="217"/>
      <c r="E409" s="217"/>
      <c r="F409" s="217"/>
      <c r="G409" s="217"/>
      <c r="H409" s="217"/>
      <c r="I409" s="217"/>
      <c r="J409" s="231"/>
      <c r="K409" s="217"/>
      <c r="L409" s="224"/>
    </row>
    <row r="410" spans="1:12" x14ac:dyDescent="0.2">
      <c r="A410" s="221"/>
      <c r="B410" s="221"/>
      <c r="C410" s="217"/>
      <c r="D410" s="217"/>
      <c r="E410" s="217"/>
      <c r="F410" s="217"/>
      <c r="G410" s="217"/>
      <c r="H410" s="217"/>
      <c r="I410" s="217"/>
      <c r="J410" s="231"/>
      <c r="K410" s="217"/>
      <c r="L410" s="224"/>
    </row>
    <row r="411" spans="1:12" x14ac:dyDescent="0.2">
      <c r="A411" s="221"/>
      <c r="B411" s="221"/>
      <c r="C411" s="217"/>
      <c r="D411" s="217"/>
      <c r="E411" s="217"/>
      <c r="F411" s="217"/>
      <c r="G411" s="217"/>
      <c r="H411" s="217"/>
      <c r="I411" s="217"/>
      <c r="J411" s="231"/>
      <c r="K411" s="217"/>
      <c r="L411" s="224"/>
    </row>
    <row r="412" spans="1:12" x14ac:dyDescent="0.2">
      <c r="A412" s="221"/>
      <c r="B412" s="221"/>
      <c r="C412" s="217"/>
      <c r="D412" s="217"/>
      <c r="E412" s="217"/>
      <c r="F412" s="217"/>
      <c r="G412" s="217"/>
      <c r="H412" s="217"/>
      <c r="I412" s="217"/>
      <c r="J412" s="231"/>
      <c r="K412" s="217"/>
      <c r="L412" s="224"/>
    </row>
    <row r="413" spans="1:12" x14ac:dyDescent="0.2">
      <c r="A413" s="221"/>
      <c r="B413" s="221"/>
      <c r="C413" s="217"/>
      <c r="D413" s="217"/>
      <c r="E413" s="217"/>
      <c r="F413" s="217"/>
      <c r="G413" s="217"/>
      <c r="H413" s="217"/>
      <c r="I413" s="217"/>
      <c r="J413" s="231"/>
      <c r="K413" s="217"/>
      <c r="L413" s="224"/>
    </row>
    <row r="414" spans="1:12" x14ac:dyDescent="0.2">
      <c r="A414" s="221"/>
      <c r="B414" s="221"/>
      <c r="C414" s="217"/>
      <c r="D414" s="217"/>
      <c r="E414" s="217"/>
      <c r="F414" s="217"/>
      <c r="G414" s="217"/>
      <c r="H414" s="217"/>
      <c r="I414" s="217"/>
      <c r="J414" s="231"/>
      <c r="K414" s="217"/>
      <c r="L414" s="224"/>
    </row>
    <row r="415" spans="1:12" x14ac:dyDescent="0.2">
      <c r="A415" s="221"/>
      <c r="B415" s="221"/>
      <c r="C415" s="217"/>
      <c r="D415" s="217"/>
      <c r="E415" s="217"/>
      <c r="F415" s="217"/>
      <c r="G415" s="217"/>
      <c r="H415" s="217"/>
      <c r="I415" s="217"/>
      <c r="J415" s="231"/>
      <c r="K415" s="217"/>
      <c r="L415" s="224"/>
    </row>
    <row r="416" spans="1:12" x14ac:dyDescent="0.2">
      <c r="A416" s="221"/>
      <c r="B416" s="221"/>
      <c r="C416" s="217"/>
      <c r="D416" s="217"/>
      <c r="E416" s="217"/>
      <c r="F416" s="217"/>
      <c r="G416" s="217"/>
      <c r="H416" s="217"/>
      <c r="I416" s="217"/>
      <c r="J416" s="231"/>
      <c r="K416" s="217"/>
      <c r="L416" s="224"/>
    </row>
    <row r="417" spans="1:12" x14ac:dyDescent="0.2">
      <c r="A417" s="221"/>
      <c r="B417" s="221"/>
      <c r="C417" s="217"/>
      <c r="D417" s="217"/>
      <c r="E417" s="217"/>
      <c r="F417" s="217"/>
      <c r="G417" s="217"/>
      <c r="H417" s="217"/>
      <c r="I417" s="217"/>
      <c r="J417" s="231"/>
      <c r="K417" s="217"/>
      <c r="L417" s="224"/>
    </row>
    <row r="418" spans="1:12" x14ac:dyDescent="0.2">
      <c r="A418" s="221"/>
      <c r="B418" s="221"/>
      <c r="C418" s="217"/>
      <c r="D418" s="217"/>
      <c r="E418" s="217"/>
      <c r="F418" s="217"/>
      <c r="G418" s="217"/>
      <c r="H418" s="217"/>
      <c r="I418" s="217"/>
      <c r="J418" s="231"/>
      <c r="K418" s="217"/>
      <c r="L418" s="224"/>
    </row>
    <row r="419" spans="1:12" x14ac:dyDescent="0.2">
      <c r="A419" s="221"/>
      <c r="B419" s="221"/>
      <c r="C419" s="217"/>
      <c r="D419" s="217"/>
      <c r="E419" s="217"/>
      <c r="F419" s="217"/>
      <c r="G419" s="217"/>
      <c r="H419" s="217"/>
      <c r="I419" s="217"/>
      <c r="J419" s="231"/>
      <c r="K419" s="217"/>
      <c r="L419" s="224"/>
    </row>
    <row r="420" spans="1:12" x14ac:dyDescent="0.2">
      <c r="A420" s="221"/>
      <c r="B420" s="221"/>
      <c r="C420" s="217"/>
      <c r="D420" s="217"/>
      <c r="E420" s="217"/>
      <c r="F420" s="217"/>
      <c r="G420" s="217"/>
      <c r="H420" s="217"/>
      <c r="I420" s="217"/>
      <c r="J420" s="231"/>
      <c r="K420" s="217"/>
      <c r="L420" s="224"/>
    </row>
    <row r="421" spans="1:12" x14ac:dyDescent="0.2">
      <c r="A421" s="221"/>
      <c r="B421" s="221"/>
      <c r="C421" s="217"/>
      <c r="D421" s="217"/>
      <c r="E421" s="217"/>
      <c r="F421" s="217"/>
      <c r="G421" s="217"/>
      <c r="H421" s="217"/>
      <c r="I421" s="217"/>
      <c r="J421" s="231"/>
      <c r="K421" s="217"/>
      <c r="L421" s="224"/>
    </row>
    <row r="422" spans="1:12" x14ac:dyDescent="0.2">
      <c r="A422" s="221"/>
      <c r="B422" s="221"/>
      <c r="C422" s="217"/>
      <c r="D422" s="217"/>
      <c r="E422" s="217"/>
      <c r="F422" s="217"/>
      <c r="G422" s="217"/>
      <c r="H422" s="217"/>
      <c r="I422" s="217"/>
      <c r="J422" s="231"/>
      <c r="K422" s="217"/>
      <c r="L422" s="224"/>
    </row>
    <row r="423" spans="1:12" x14ac:dyDescent="0.2">
      <c r="A423" s="221"/>
      <c r="B423" s="221"/>
      <c r="C423" s="217"/>
      <c r="D423" s="217"/>
      <c r="E423" s="217"/>
      <c r="F423" s="217"/>
      <c r="G423" s="217"/>
      <c r="H423" s="217"/>
      <c r="I423" s="217"/>
      <c r="J423" s="231"/>
      <c r="K423" s="217"/>
      <c r="L423" s="224"/>
    </row>
    <row r="424" spans="1:12" x14ac:dyDescent="0.2">
      <c r="A424" s="221"/>
      <c r="B424" s="221"/>
      <c r="C424" s="217"/>
      <c r="D424" s="217"/>
      <c r="E424" s="217"/>
      <c r="F424" s="217"/>
      <c r="G424" s="217"/>
      <c r="H424" s="217"/>
      <c r="I424" s="217"/>
      <c r="J424" s="231"/>
      <c r="K424" s="217"/>
      <c r="L424" s="224"/>
    </row>
    <row r="425" spans="1:12" x14ac:dyDescent="0.2">
      <c r="A425" s="221"/>
      <c r="B425" s="221"/>
      <c r="C425" s="217"/>
      <c r="D425" s="217"/>
      <c r="E425" s="217"/>
      <c r="F425" s="217"/>
      <c r="G425" s="217"/>
      <c r="H425" s="217"/>
      <c r="I425" s="217"/>
      <c r="J425" s="231"/>
      <c r="K425" s="217"/>
      <c r="L425" s="224"/>
    </row>
    <row r="426" spans="1:12" x14ac:dyDescent="0.2">
      <c r="A426" s="221"/>
      <c r="B426" s="221"/>
      <c r="C426" s="217"/>
      <c r="D426" s="217"/>
      <c r="E426" s="217"/>
      <c r="F426" s="217"/>
      <c r="G426" s="217"/>
      <c r="H426" s="217"/>
      <c r="I426" s="217"/>
      <c r="J426" s="231"/>
      <c r="K426" s="217"/>
      <c r="L426" s="224"/>
    </row>
    <row r="427" spans="1:12" x14ac:dyDescent="0.2">
      <c r="A427" s="221"/>
      <c r="B427" s="221"/>
      <c r="C427" s="217"/>
      <c r="D427" s="217"/>
      <c r="E427" s="217"/>
      <c r="F427" s="217"/>
      <c r="G427" s="217"/>
      <c r="H427" s="217"/>
      <c r="I427" s="217"/>
      <c r="J427" s="231"/>
      <c r="K427" s="217"/>
      <c r="L427" s="224"/>
    </row>
    <row r="428" spans="1:12" x14ac:dyDescent="0.2">
      <c r="A428" s="221"/>
      <c r="B428" s="221"/>
      <c r="C428" s="217"/>
      <c r="D428" s="217"/>
      <c r="E428" s="217"/>
      <c r="F428" s="217"/>
      <c r="G428" s="217"/>
      <c r="H428" s="217"/>
      <c r="I428" s="217"/>
      <c r="J428" s="231"/>
      <c r="K428" s="217"/>
      <c r="L428" s="224"/>
    </row>
    <row r="429" spans="1:12" x14ac:dyDescent="0.2">
      <c r="A429" s="221"/>
      <c r="B429" s="221"/>
      <c r="C429" s="217"/>
      <c r="D429" s="217"/>
      <c r="E429" s="217"/>
      <c r="F429" s="217"/>
      <c r="G429" s="217"/>
      <c r="H429" s="217"/>
      <c r="I429" s="217"/>
      <c r="J429" s="231"/>
      <c r="K429" s="217"/>
      <c r="L429" s="224"/>
    </row>
    <row r="430" spans="1:12" x14ac:dyDescent="0.2">
      <c r="A430" s="221"/>
      <c r="B430" s="221"/>
      <c r="C430" s="217"/>
      <c r="D430" s="217"/>
      <c r="E430" s="217"/>
      <c r="F430" s="217"/>
      <c r="G430" s="217"/>
      <c r="H430" s="217"/>
      <c r="I430" s="217"/>
      <c r="J430" s="231"/>
      <c r="K430" s="217"/>
      <c r="L430" s="224"/>
    </row>
    <row r="431" spans="1:12" x14ac:dyDescent="0.2">
      <c r="A431" s="221"/>
      <c r="B431" s="221"/>
      <c r="C431" s="217"/>
      <c r="D431" s="217"/>
      <c r="E431" s="217"/>
      <c r="F431" s="217"/>
      <c r="G431" s="217"/>
      <c r="H431" s="217"/>
      <c r="I431" s="217"/>
      <c r="J431" s="231"/>
      <c r="K431" s="217"/>
      <c r="L431" s="224"/>
    </row>
    <row r="432" spans="1:12" x14ac:dyDescent="0.2">
      <c r="A432" s="221"/>
      <c r="B432" s="221"/>
      <c r="C432" s="217"/>
      <c r="D432" s="217"/>
      <c r="E432" s="217"/>
      <c r="F432" s="217"/>
      <c r="G432" s="217"/>
      <c r="H432" s="217"/>
      <c r="I432" s="217"/>
      <c r="J432" s="231"/>
      <c r="K432" s="217"/>
      <c r="L432" s="224"/>
    </row>
    <row r="433" spans="1:12" x14ac:dyDescent="0.2">
      <c r="A433" s="221"/>
      <c r="B433" s="221"/>
      <c r="C433" s="217"/>
      <c r="D433" s="217"/>
      <c r="E433" s="217"/>
      <c r="F433" s="217"/>
      <c r="G433" s="217"/>
      <c r="H433" s="217"/>
      <c r="I433" s="217"/>
      <c r="J433" s="231"/>
      <c r="K433" s="217"/>
      <c r="L433" s="224"/>
    </row>
    <row r="434" spans="1:12" x14ac:dyDescent="0.2">
      <c r="A434" s="221"/>
      <c r="B434" s="221"/>
      <c r="C434" s="217"/>
      <c r="D434" s="217"/>
      <c r="E434" s="217"/>
      <c r="F434" s="217"/>
      <c r="G434" s="217"/>
      <c r="H434" s="217"/>
      <c r="I434" s="217"/>
      <c r="J434" s="231"/>
      <c r="K434" s="217"/>
      <c r="L434" s="224"/>
    </row>
    <row r="435" spans="1:12" x14ac:dyDescent="0.2">
      <c r="A435" s="221"/>
      <c r="B435" s="221"/>
      <c r="C435" s="217"/>
      <c r="D435" s="217"/>
      <c r="E435" s="217"/>
      <c r="F435" s="217"/>
      <c r="G435" s="217"/>
      <c r="H435" s="217"/>
      <c r="I435" s="217"/>
      <c r="J435" s="231"/>
      <c r="K435" s="217"/>
      <c r="L435" s="224"/>
    </row>
    <row r="436" spans="1:12" x14ac:dyDescent="0.2">
      <c r="A436" s="221"/>
      <c r="B436" s="221"/>
      <c r="C436" s="217"/>
      <c r="D436" s="217"/>
      <c r="E436" s="217"/>
      <c r="F436" s="217"/>
      <c r="G436" s="217"/>
      <c r="H436" s="217"/>
      <c r="I436" s="217"/>
      <c r="J436" s="231"/>
      <c r="K436" s="217"/>
      <c r="L436" s="224"/>
    </row>
    <row r="437" spans="1:12" x14ac:dyDescent="0.2">
      <c r="A437" s="221"/>
      <c r="B437" s="221"/>
      <c r="C437" s="217"/>
      <c r="D437" s="217"/>
      <c r="E437" s="217"/>
      <c r="F437" s="217"/>
      <c r="G437" s="217"/>
      <c r="H437" s="217"/>
      <c r="I437" s="217"/>
      <c r="J437" s="231"/>
      <c r="K437" s="217"/>
      <c r="L437" s="224"/>
    </row>
    <row r="438" spans="1:12" x14ac:dyDescent="0.2">
      <c r="A438" s="221"/>
      <c r="B438" s="221"/>
      <c r="C438" s="217"/>
      <c r="D438" s="217"/>
      <c r="E438" s="217"/>
      <c r="F438" s="217"/>
      <c r="G438" s="217"/>
      <c r="H438" s="217"/>
      <c r="I438" s="217"/>
      <c r="J438" s="231"/>
      <c r="K438" s="217"/>
      <c r="L438" s="224"/>
    </row>
    <row r="439" spans="1:12" x14ac:dyDescent="0.2">
      <c r="A439" s="221"/>
      <c r="B439" s="221"/>
      <c r="C439" s="217"/>
      <c r="D439" s="217"/>
      <c r="E439" s="217"/>
      <c r="F439" s="217"/>
      <c r="G439" s="217"/>
      <c r="H439" s="217"/>
      <c r="I439" s="217"/>
      <c r="J439" s="231"/>
      <c r="K439" s="217"/>
      <c r="L439" s="224"/>
    </row>
    <row r="440" spans="1:12" x14ac:dyDescent="0.2">
      <c r="A440" s="221"/>
      <c r="B440" s="221"/>
      <c r="C440" s="217"/>
      <c r="D440" s="217"/>
      <c r="E440" s="217"/>
      <c r="F440" s="217"/>
      <c r="G440" s="217"/>
      <c r="H440" s="217"/>
      <c r="I440" s="217"/>
      <c r="J440" s="231"/>
      <c r="K440" s="217"/>
      <c r="L440" s="224"/>
    </row>
    <row r="441" spans="1:12" x14ac:dyDescent="0.2">
      <c r="A441" s="221"/>
      <c r="B441" s="221"/>
      <c r="C441" s="217"/>
      <c r="D441" s="217"/>
      <c r="E441" s="217"/>
      <c r="F441" s="217"/>
      <c r="G441" s="217"/>
      <c r="H441" s="217"/>
      <c r="I441" s="217"/>
      <c r="J441" s="231"/>
      <c r="K441" s="217"/>
      <c r="L441" s="224"/>
    </row>
    <row r="442" spans="1:12" x14ac:dyDescent="0.2">
      <c r="A442" s="221"/>
      <c r="B442" s="221"/>
      <c r="C442" s="217"/>
      <c r="D442" s="217"/>
      <c r="E442" s="217"/>
      <c r="F442" s="217"/>
      <c r="G442" s="217"/>
      <c r="H442" s="217"/>
      <c r="I442" s="217"/>
      <c r="J442" s="231"/>
      <c r="K442" s="217"/>
      <c r="L442" s="224"/>
    </row>
    <row r="443" spans="1:12" x14ac:dyDescent="0.2">
      <c r="A443" s="221"/>
      <c r="B443" s="221"/>
      <c r="C443" s="217"/>
      <c r="D443" s="217"/>
      <c r="E443" s="217"/>
      <c r="F443" s="217"/>
      <c r="G443" s="217"/>
      <c r="H443" s="217"/>
      <c r="I443" s="217"/>
      <c r="J443" s="231"/>
      <c r="K443" s="217"/>
      <c r="L443" s="224"/>
    </row>
    <row r="444" spans="1:12" x14ac:dyDescent="0.2">
      <c r="A444" s="221"/>
      <c r="B444" s="221"/>
      <c r="C444" s="217"/>
      <c r="D444" s="217"/>
      <c r="E444" s="217"/>
      <c r="F444" s="217"/>
      <c r="G444" s="217"/>
      <c r="H444" s="217"/>
      <c r="I444" s="217"/>
      <c r="J444" s="231"/>
      <c r="K444" s="217"/>
      <c r="L444" s="224"/>
    </row>
    <row r="445" spans="1:12" x14ac:dyDescent="0.2">
      <c r="A445" s="221"/>
      <c r="B445" s="221"/>
      <c r="C445" s="217"/>
      <c r="D445" s="217"/>
      <c r="E445" s="217"/>
      <c r="F445" s="217"/>
      <c r="G445" s="217"/>
      <c r="H445" s="217"/>
      <c r="I445" s="217"/>
      <c r="J445" s="231"/>
      <c r="K445" s="217"/>
      <c r="L445" s="224"/>
    </row>
    <row r="446" spans="1:12" x14ac:dyDescent="0.2">
      <c r="A446" s="221"/>
      <c r="B446" s="221"/>
      <c r="C446" s="217"/>
      <c r="D446" s="217"/>
      <c r="E446" s="217"/>
      <c r="F446" s="217"/>
      <c r="G446" s="217"/>
      <c r="H446" s="217"/>
      <c r="I446" s="217"/>
      <c r="J446" s="231"/>
      <c r="K446" s="217"/>
      <c r="L446" s="224"/>
    </row>
    <row r="447" spans="1:12" x14ac:dyDescent="0.2">
      <c r="A447" s="221"/>
      <c r="B447" s="221"/>
      <c r="C447" s="217"/>
      <c r="D447" s="217"/>
      <c r="E447" s="217"/>
      <c r="F447" s="217"/>
      <c r="G447" s="217"/>
      <c r="H447" s="217"/>
      <c r="I447" s="217"/>
      <c r="J447" s="231"/>
      <c r="K447" s="217"/>
      <c r="L447" s="224"/>
    </row>
    <row r="448" spans="1:12" x14ac:dyDescent="0.2">
      <c r="A448" s="221"/>
      <c r="B448" s="221"/>
      <c r="C448" s="217"/>
      <c r="D448" s="217"/>
      <c r="E448" s="217"/>
      <c r="F448" s="217"/>
      <c r="G448" s="217"/>
      <c r="H448" s="217"/>
      <c r="I448" s="217"/>
      <c r="J448" s="231"/>
      <c r="K448" s="217"/>
      <c r="L448" s="224"/>
    </row>
    <row r="449" spans="1:12" x14ac:dyDescent="0.2">
      <c r="A449" s="221"/>
      <c r="B449" s="221"/>
      <c r="C449" s="217"/>
      <c r="D449" s="217"/>
      <c r="E449" s="217"/>
      <c r="F449" s="217"/>
      <c r="G449" s="217"/>
      <c r="H449" s="217"/>
      <c r="I449" s="217"/>
      <c r="J449" s="231"/>
      <c r="K449" s="217"/>
      <c r="L449" s="224"/>
    </row>
    <row r="450" spans="1:12" x14ac:dyDescent="0.2">
      <c r="A450" s="221"/>
      <c r="B450" s="221"/>
      <c r="C450" s="217"/>
      <c r="D450" s="217"/>
      <c r="E450" s="217"/>
      <c r="F450" s="217"/>
      <c r="G450" s="217"/>
      <c r="H450" s="217"/>
      <c r="I450" s="217"/>
      <c r="J450" s="231"/>
      <c r="K450" s="217"/>
      <c r="L450" s="224"/>
    </row>
    <row r="451" spans="1:12" x14ac:dyDescent="0.2">
      <c r="A451" s="221"/>
      <c r="B451" s="221"/>
      <c r="C451" s="217"/>
      <c r="D451" s="217"/>
      <c r="E451" s="217"/>
      <c r="F451" s="217"/>
      <c r="G451" s="217"/>
      <c r="H451" s="217"/>
      <c r="I451" s="217"/>
      <c r="J451" s="231"/>
      <c r="K451" s="217"/>
      <c r="L451" s="224"/>
    </row>
    <row r="452" spans="1:12" x14ac:dyDescent="0.2">
      <c r="A452" s="221"/>
      <c r="B452" s="221"/>
      <c r="C452" s="217"/>
      <c r="D452" s="217"/>
      <c r="E452" s="217"/>
      <c r="F452" s="217"/>
      <c r="G452" s="217"/>
      <c r="H452" s="217"/>
      <c r="I452" s="217"/>
      <c r="J452" s="231"/>
      <c r="K452" s="217"/>
      <c r="L452" s="224"/>
    </row>
    <row r="453" spans="1:12" x14ac:dyDescent="0.2">
      <c r="A453" s="221"/>
      <c r="B453" s="221"/>
      <c r="C453" s="217"/>
      <c r="D453" s="217"/>
      <c r="E453" s="217"/>
      <c r="F453" s="217"/>
      <c r="G453" s="217"/>
      <c r="H453" s="217"/>
      <c r="I453" s="217"/>
      <c r="J453" s="231"/>
      <c r="K453" s="217"/>
      <c r="L453" s="224"/>
    </row>
    <row r="454" spans="1:12" x14ac:dyDescent="0.2">
      <c r="A454" s="221"/>
      <c r="B454" s="221"/>
      <c r="C454" s="217"/>
      <c r="D454" s="217"/>
      <c r="E454" s="217"/>
      <c r="F454" s="217"/>
      <c r="G454" s="217"/>
      <c r="H454" s="217"/>
      <c r="I454" s="217"/>
      <c r="J454" s="231"/>
      <c r="K454" s="217"/>
      <c r="L454" s="224"/>
    </row>
    <row r="455" spans="1:12" x14ac:dyDescent="0.2">
      <c r="A455" s="221"/>
      <c r="B455" s="221"/>
      <c r="C455" s="217"/>
      <c r="D455" s="217"/>
      <c r="E455" s="217"/>
      <c r="F455" s="217"/>
      <c r="G455" s="217"/>
      <c r="H455" s="217"/>
      <c r="I455" s="217"/>
      <c r="J455" s="231"/>
      <c r="K455" s="217"/>
      <c r="L455" s="224"/>
    </row>
    <row r="456" spans="1:12" x14ac:dyDescent="0.2">
      <c r="A456" s="221"/>
      <c r="B456" s="221"/>
      <c r="C456" s="217"/>
      <c r="D456" s="217"/>
      <c r="E456" s="217"/>
      <c r="F456" s="217"/>
      <c r="G456" s="217"/>
      <c r="H456" s="217"/>
      <c r="I456" s="217"/>
      <c r="J456" s="231"/>
      <c r="K456" s="217"/>
      <c r="L456" s="224"/>
    </row>
    <row r="457" spans="1:12" x14ac:dyDescent="0.2">
      <c r="A457" s="221"/>
      <c r="B457" s="221"/>
      <c r="C457" s="217"/>
      <c r="D457" s="217"/>
      <c r="E457" s="217"/>
      <c r="F457" s="217"/>
      <c r="G457" s="217"/>
      <c r="H457" s="217"/>
      <c r="I457" s="217"/>
      <c r="J457" s="231"/>
      <c r="K457" s="217"/>
      <c r="L457" s="224"/>
    </row>
    <row r="458" spans="1:12" x14ac:dyDescent="0.2">
      <c r="A458" s="221"/>
      <c r="B458" s="221"/>
      <c r="C458" s="217"/>
      <c r="D458" s="217"/>
      <c r="E458" s="217"/>
      <c r="F458" s="217"/>
      <c r="G458" s="217"/>
      <c r="H458" s="217"/>
      <c r="I458" s="217"/>
      <c r="J458" s="231"/>
      <c r="K458" s="217"/>
      <c r="L458" s="224"/>
    </row>
    <row r="459" spans="1:12" x14ac:dyDescent="0.2">
      <c r="A459" s="221"/>
      <c r="B459" s="221"/>
      <c r="C459" s="217"/>
      <c r="D459" s="217"/>
      <c r="E459" s="217"/>
      <c r="F459" s="217"/>
      <c r="G459" s="217"/>
      <c r="H459" s="217"/>
      <c r="I459" s="217"/>
      <c r="J459" s="231"/>
      <c r="K459" s="217"/>
      <c r="L459" s="224"/>
    </row>
    <row r="460" spans="1:12" x14ac:dyDescent="0.2">
      <c r="A460" s="221"/>
      <c r="B460" s="221"/>
      <c r="C460" s="217"/>
      <c r="D460" s="217"/>
      <c r="E460" s="217"/>
      <c r="F460" s="217"/>
      <c r="G460" s="217"/>
      <c r="H460" s="217"/>
      <c r="I460" s="217"/>
      <c r="J460" s="231"/>
      <c r="K460" s="217"/>
      <c r="L460" s="224"/>
    </row>
    <row r="461" spans="1:12" x14ac:dyDescent="0.2">
      <c r="A461" s="221"/>
      <c r="B461" s="221"/>
      <c r="C461" s="217"/>
      <c r="D461" s="217"/>
      <c r="E461" s="217"/>
      <c r="F461" s="217"/>
      <c r="G461" s="217"/>
      <c r="H461" s="217"/>
      <c r="I461" s="217"/>
      <c r="J461" s="231"/>
      <c r="K461" s="217"/>
      <c r="L461" s="224"/>
    </row>
    <row r="462" spans="1:12" x14ac:dyDescent="0.2">
      <c r="A462" s="221"/>
      <c r="B462" s="221"/>
      <c r="C462" s="217"/>
      <c r="D462" s="217"/>
      <c r="E462" s="217"/>
      <c r="F462" s="217"/>
      <c r="G462" s="217"/>
      <c r="H462" s="217"/>
      <c r="I462" s="217"/>
      <c r="J462" s="231"/>
      <c r="K462" s="217"/>
      <c r="L462" s="224"/>
    </row>
    <row r="463" spans="1:12" x14ac:dyDescent="0.2">
      <c r="A463" s="221"/>
      <c r="B463" s="221"/>
      <c r="C463" s="217"/>
      <c r="D463" s="217"/>
      <c r="E463" s="217"/>
      <c r="F463" s="217"/>
      <c r="G463" s="217"/>
      <c r="H463" s="217"/>
      <c r="I463" s="217"/>
      <c r="J463" s="231"/>
      <c r="K463" s="217"/>
      <c r="L463" s="224"/>
    </row>
    <row r="464" spans="1:12" x14ac:dyDescent="0.2">
      <c r="A464" s="221"/>
      <c r="B464" s="221"/>
      <c r="C464" s="217"/>
      <c r="D464" s="217"/>
      <c r="E464" s="217"/>
      <c r="F464" s="217"/>
      <c r="G464" s="217"/>
      <c r="H464" s="217"/>
      <c r="I464" s="217"/>
      <c r="J464" s="231"/>
      <c r="K464" s="217"/>
      <c r="L464" s="224"/>
    </row>
    <row r="465" spans="1:12" x14ac:dyDescent="0.2">
      <c r="A465" s="221"/>
      <c r="B465" s="221"/>
      <c r="C465" s="217"/>
      <c r="D465" s="217"/>
      <c r="E465" s="217"/>
      <c r="F465" s="217"/>
      <c r="G465" s="217"/>
      <c r="H465" s="217"/>
      <c r="I465" s="217"/>
      <c r="J465" s="231"/>
      <c r="K465" s="217"/>
      <c r="L465" s="224"/>
    </row>
    <row r="466" spans="1:12" x14ac:dyDescent="0.2">
      <c r="A466" s="221"/>
      <c r="B466" s="221"/>
      <c r="C466" s="217"/>
      <c r="D466" s="217"/>
      <c r="E466" s="217"/>
      <c r="F466" s="217"/>
      <c r="G466" s="217"/>
      <c r="H466" s="217"/>
      <c r="I466" s="217"/>
      <c r="J466" s="231"/>
      <c r="K466" s="217"/>
      <c r="L466" s="224"/>
    </row>
    <row r="467" spans="1:12" x14ac:dyDescent="0.2">
      <c r="A467" s="221"/>
      <c r="B467" s="221"/>
      <c r="C467" s="217"/>
      <c r="D467" s="217"/>
      <c r="E467" s="217"/>
      <c r="F467" s="217"/>
      <c r="G467" s="217"/>
      <c r="H467" s="217"/>
      <c r="I467" s="217"/>
      <c r="J467" s="231"/>
      <c r="K467" s="217"/>
      <c r="L467" s="224"/>
    </row>
    <row r="468" spans="1:12" x14ac:dyDescent="0.2">
      <c r="A468" s="221"/>
      <c r="B468" s="221"/>
      <c r="C468" s="217"/>
      <c r="D468" s="217"/>
      <c r="E468" s="217"/>
      <c r="F468" s="217"/>
      <c r="G468" s="217"/>
      <c r="H468" s="217"/>
      <c r="I468" s="217"/>
      <c r="J468" s="231"/>
      <c r="K468" s="217"/>
      <c r="L468" s="224"/>
    </row>
    <row r="469" spans="1:12" x14ac:dyDescent="0.2">
      <c r="A469" s="221"/>
      <c r="B469" s="221"/>
      <c r="C469" s="217"/>
      <c r="D469" s="217"/>
      <c r="E469" s="217"/>
      <c r="F469" s="217"/>
      <c r="G469" s="217"/>
      <c r="H469" s="217"/>
      <c r="I469" s="217"/>
      <c r="J469" s="231"/>
      <c r="K469" s="217"/>
      <c r="L469" s="224"/>
    </row>
    <row r="470" spans="1:12" x14ac:dyDescent="0.2">
      <c r="A470" s="221"/>
      <c r="B470" s="221"/>
      <c r="C470" s="217"/>
      <c r="D470" s="217"/>
      <c r="E470" s="217"/>
      <c r="F470" s="217"/>
      <c r="G470" s="217"/>
      <c r="H470" s="217"/>
      <c r="I470" s="217"/>
      <c r="J470" s="231"/>
      <c r="K470" s="217"/>
      <c r="L470" s="224"/>
    </row>
    <row r="471" spans="1:12" x14ac:dyDescent="0.2">
      <c r="A471" s="221"/>
      <c r="B471" s="221"/>
      <c r="C471" s="217"/>
      <c r="D471" s="217"/>
      <c r="E471" s="217"/>
      <c r="F471" s="217"/>
      <c r="G471" s="217"/>
      <c r="H471" s="217"/>
      <c r="I471" s="217"/>
      <c r="J471" s="231"/>
      <c r="K471" s="217"/>
      <c r="L471" s="224"/>
    </row>
    <row r="472" spans="1:12" x14ac:dyDescent="0.2">
      <c r="A472" s="221"/>
      <c r="B472" s="221"/>
      <c r="C472" s="217"/>
      <c r="D472" s="217"/>
      <c r="E472" s="217"/>
      <c r="F472" s="217"/>
      <c r="G472" s="217"/>
      <c r="H472" s="217"/>
      <c r="I472" s="217"/>
      <c r="J472" s="231"/>
      <c r="K472" s="217"/>
      <c r="L472" s="224"/>
    </row>
    <row r="473" spans="1:12" x14ac:dyDescent="0.2">
      <c r="A473" s="221"/>
      <c r="B473" s="221"/>
      <c r="C473" s="217"/>
      <c r="D473" s="217"/>
      <c r="E473" s="217"/>
      <c r="F473" s="217"/>
      <c r="G473" s="217"/>
      <c r="H473" s="217"/>
      <c r="I473" s="217"/>
      <c r="J473" s="231"/>
      <c r="K473" s="217"/>
      <c r="L473" s="224"/>
    </row>
    <row r="474" spans="1:12" x14ac:dyDescent="0.2">
      <c r="A474" s="221"/>
      <c r="B474" s="221"/>
      <c r="C474" s="217"/>
      <c r="D474" s="217"/>
      <c r="E474" s="217"/>
      <c r="F474" s="217"/>
      <c r="G474" s="217"/>
      <c r="H474" s="217"/>
      <c r="I474" s="217"/>
      <c r="J474" s="231"/>
      <c r="K474" s="217"/>
      <c r="L474" s="224"/>
    </row>
    <row r="475" spans="1:12" x14ac:dyDescent="0.2">
      <c r="A475" s="221"/>
      <c r="B475" s="221"/>
      <c r="C475" s="217"/>
      <c r="D475" s="217"/>
      <c r="E475" s="217"/>
      <c r="F475" s="217"/>
      <c r="G475" s="217"/>
      <c r="H475" s="217"/>
      <c r="I475" s="217"/>
      <c r="J475" s="231"/>
      <c r="K475" s="217"/>
      <c r="L475" s="224"/>
    </row>
    <row r="476" spans="1:12" x14ac:dyDescent="0.2">
      <c r="A476" s="221"/>
      <c r="B476" s="221"/>
      <c r="C476" s="217"/>
      <c r="D476" s="217"/>
      <c r="E476" s="217"/>
      <c r="F476" s="217"/>
      <c r="G476" s="217"/>
      <c r="H476" s="217"/>
      <c r="I476" s="217"/>
      <c r="J476" s="231"/>
      <c r="K476" s="217"/>
      <c r="L476" s="224"/>
    </row>
    <row r="477" spans="1:12" x14ac:dyDescent="0.2">
      <c r="A477" s="221"/>
      <c r="B477" s="221"/>
      <c r="C477" s="217"/>
      <c r="D477" s="217"/>
      <c r="E477" s="217"/>
      <c r="F477" s="217"/>
      <c r="G477" s="217"/>
      <c r="H477" s="217"/>
      <c r="I477" s="217"/>
      <c r="J477" s="231"/>
      <c r="K477" s="217"/>
      <c r="L477" s="224"/>
    </row>
    <row r="478" spans="1:12" x14ac:dyDescent="0.2">
      <c r="A478" s="221"/>
      <c r="B478" s="221"/>
      <c r="C478" s="217"/>
      <c r="D478" s="217"/>
      <c r="E478" s="217"/>
      <c r="F478" s="217"/>
      <c r="G478" s="217"/>
      <c r="H478" s="217"/>
      <c r="I478" s="217"/>
      <c r="J478" s="231"/>
      <c r="K478" s="217"/>
      <c r="L478" s="224"/>
    </row>
    <row r="479" spans="1:12" x14ac:dyDescent="0.2">
      <c r="A479" s="221"/>
      <c r="B479" s="221"/>
      <c r="C479" s="217"/>
      <c r="D479" s="217"/>
      <c r="E479" s="217"/>
      <c r="F479" s="217"/>
      <c r="G479" s="217"/>
      <c r="H479" s="217"/>
      <c r="I479" s="217"/>
      <c r="J479" s="231"/>
      <c r="K479" s="217"/>
      <c r="L479" s="224"/>
    </row>
    <row r="480" spans="1:12" x14ac:dyDescent="0.2">
      <c r="A480" s="221"/>
      <c r="B480" s="221"/>
      <c r="C480" s="217"/>
      <c r="D480" s="217"/>
      <c r="E480" s="217"/>
      <c r="F480" s="217"/>
      <c r="G480" s="217"/>
      <c r="H480" s="217"/>
      <c r="I480" s="217"/>
      <c r="J480" s="231"/>
      <c r="K480" s="217"/>
      <c r="L480" s="224"/>
    </row>
    <row r="481" spans="1:12" x14ac:dyDescent="0.2">
      <c r="A481" s="221"/>
      <c r="B481" s="221"/>
      <c r="C481" s="217"/>
      <c r="D481" s="217"/>
      <c r="E481" s="217"/>
      <c r="F481" s="217"/>
      <c r="G481" s="217"/>
      <c r="H481" s="217"/>
      <c r="I481" s="217"/>
      <c r="J481" s="231"/>
      <c r="K481" s="217"/>
      <c r="L481" s="224"/>
    </row>
    <row r="482" spans="1:12" x14ac:dyDescent="0.2">
      <c r="A482" s="221"/>
      <c r="B482" s="221"/>
      <c r="C482" s="217"/>
      <c r="D482" s="217"/>
      <c r="E482" s="217"/>
      <c r="F482" s="217"/>
      <c r="G482" s="217"/>
      <c r="H482" s="217"/>
      <c r="I482" s="217"/>
      <c r="J482" s="231"/>
      <c r="K482" s="217"/>
      <c r="L482" s="224"/>
    </row>
    <row r="483" spans="1:12" x14ac:dyDescent="0.2">
      <c r="A483" s="221"/>
      <c r="B483" s="221"/>
      <c r="C483" s="217"/>
      <c r="D483" s="217"/>
      <c r="E483" s="217"/>
      <c r="F483" s="217"/>
      <c r="G483" s="217"/>
      <c r="H483" s="217"/>
      <c r="I483" s="217"/>
      <c r="J483" s="231"/>
      <c r="K483" s="217"/>
      <c r="L483" s="224"/>
    </row>
    <row r="484" spans="1:12" x14ac:dyDescent="0.2">
      <c r="A484" s="221"/>
      <c r="B484" s="221"/>
      <c r="C484" s="217"/>
      <c r="D484" s="217"/>
      <c r="E484" s="217"/>
      <c r="F484" s="217"/>
      <c r="G484" s="217"/>
      <c r="H484" s="217"/>
      <c r="I484" s="217"/>
      <c r="J484" s="231"/>
      <c r="K484" s="217"/>
      <c r="L484" s="224"/>
    </row>
    <row r="485" spans="1:12" x14ac:dyDescent="0.2">
      <c r="A485" s="221"/>
      <c r="B485" s="221"/>
      <c r="C485" s="217"/>
      <c r="D485" s="217"/>
      <c r="E485" s="217"/>
      <c r="F485" s="217"/>
      <c r="G485" s="217"/>
      <c r="H485" s="217"/>
      <c r="I485" s="217"/>
      <c r="J485" s="231"/>
      <c r="K485" s="217"/>
      <c r="L485" s="224"/>
    </row>
    <row r="486" spans="1:12" x14ac:dyDescent="0.2">
      <c r="A486" s="221"/>
      <c r="B486" s="221"/>
      <c r="C486" s="217"/>
      <c r="D486" s="217"/>
      <c r="E486" s="217"/>
      <c r="F486" s="217"/>
      <c r="G486" s="217"/>
      <c r="H486" s="217"/>
      <c r="I486" s="217"/>
      <c r="J486" s="231"/>
      <c r="K486" s="217"/>
      <c r="L486" s="224"/>
    </row>
    <row r="487" spans="1:12" x14ac:dyDescent="0.2">
      <c r="A487" s="221"/>
      <c r="B487" s="221"/>
      <c r="C487" s="217"/>
      <c r="D487" s="217"/>
      <c r="E487" s="217"/>
      <c r="F487" s="217"/>
      <c r="G487" s="217"/>
      <c r="H487" s="217"/>
      <c r="I487" s="217"/>
      <c r="J487" s="231"/>
      <c r="K487" s="217"/>
      <c r="L487" s="224"/>
    </row>
    <row r="488" spans="1:12" x14ac:dyDescent="0.2">
      <c r="A488" s="221"/>
      <c r="B488" s="221"/>
      <c r="C488" s="217"/>
      <c r="D488" s="217"/>
      <c r="E488" s="217"/>
      <c r="F488" s="217"/>
      <c r="G488" s="217"/>
      <c r="H488" s="217"/>
      <c r="I488" s="217"/>
      <c r="J488" s="231"/>
      <c r="K488" s="217"/>
      <c r="L488" s="224"/>
    </row>
    <row r="489" spans="1:12" x14ac:dyDescent="0.2">
      <c r="A489" s="221"/>
      <c r="B489" s="221"/>
      <c r="C489" s="217"/>
      <c r="D489" s="217"/>
      <c r="E489" s="217"/>
      <c r="F489" s="217"/>
      <c r="G489" s="217"/>
      <c r="H489" s="217"/>
      <c r="I489" s="217"/>
      <c r="J489" s="231"/>
      <c r="K489" s="217"/>
      <c r="L489" s="224"/>
    </row>
    <row r="490" spans="1:12" x14ac:dyDescent="0.2">
      <c r="A490" s="221"/>
      <c r="B490" s="221"/>
      <c r="C490" s="217"/>
      <c r="D490" s="217"/>
      <c r="E490" s="217"/>
      <c r="F490" s="217"/>
      <c r="G490" s="217"/>
      <c r="H490" s="217"/>
      <c r="I490" s="217"/>
      <c r="J490" s="231"/>
      <c r="K490" s="217"/>
      <c r="L490" s="224"/>
    </row>
    <row r="491" spans="1:12" x14ac:dyDescent="0.2">
      <c r="A491" s="221"/>
      <c r="B491" s="221"/>
      <c r="C491" s="217"/>
      <c r="D491" s="217"/>
      <c r="E491" s="217"/>
      <c r="F491" s="217"/>
      <c r="G491" s="217"/>
      <c r="H491" s="217"/>
      <c r="I491" s="217"/>
      <c r="J491" s="231"/>
      <c r="K491" s="217"/>
      <c r="L491" s="224"/>
    </row>
    <row r="492" spans="1:12" x14ac:dyDescent="0.2">
      <c r="A492" s="221"/>
      <c r="B492" s="221"/>
      <c r="C492" s="217"/>
      <c r="D492" s="217"/>
      <c r="E492" s="217"/>
      <c r="F492" s="217"/>
      <c r="G492" s="217"/>
      <c r="H492" s="217"/>
      <c r="I492" s="217"/>
      <c r="J492" s="231"/>
      <c r="K492" s="217"/>
      <c r="L492" s="224"/>
    </row>
    <row r="493" spans="1:12" x14ac:dyDescent="0.2">
      <c r="A493" s="221"/>
      <c r="B493" s="221"/>
      <c r="C493" s="217"/>
      <c r="D493" s="217"/>
      <c r="E493" s="217"/>
      <c r="F493" s="217"/>
      <c r="G493" s="217"/>
      <c r="H493" s="217"/>
      <c r="I493" s="217"/>
      <c r="J493" s="231"/>
      <c r="K493" s="217"/>
      <c r="L493" s="224"/>
    </row>
    <row r="494" spans="1:12" x14ac:dyDescent="0.2">
      <c r="A494" s="221"/>
      <c r="B494" s="221"/>
      <c r="C494" s="217"/>
      <c r="D494" s="217"/>
      <c r="E494" s="217"/>
      <c r="F494" s="217"/>
      <c r="G494" s="217"/>
      <c r="H494" s="217"/>
      <c r="I494" s="217"/>
      <c r="J494" s="231"/>
      <c r="K494" s="217"/>
      <c r="L494" s="224"/>
    </row>
    <row r="495" spans="1:12" x14ac:dyDescent="0.2">
      <c r="A495" s="221"/>
      <c r="B495" s="221"/>
      <c r="C495" s="217"/>
      <c r="D495" s="217"/>
      <c r="E495" s="217"/>
      <c r="F495" s="217"/>
      <c r="G495" s="217"/>
      <c r="H495" s="217"/>
      <c r="I495" s="217"/>
      <c r="J495" s="231"/>
      <c r="K495" s="217"/>
      <c r="L495" s="224"/>
    </row>
    <row r="496" spans="1:12" x14ac:dyDescent="0.2">
      <c r="A496" s="221"/>
      <c r="B496" s="221"/>
      <c r="C496" s="217"/>
      <c r="D496" s="217"/>
      <c r="E496" s="217"/>
      <c r="F496" s="217"/>
      <c r="G496" s="217"/>
      <c r="H496" s="217"/>
      <c r="I496" s="217"/>
      <c r="J496" s="231"/>
      <c r="K496" s="217"/>
      <c r="L496" s="224"/>
    </row>
    <row r="497" spans="1:12" x14ac:dyDescent="0.2">
      <c r="A497" s="221"/>
      <c r="B497" s="221"/>
      <c r="C497" s="217"/>
      <c r="D497" s="217"/>
      <c r="E497" s="217"/>
      <c r="F497" s="217"/>
      <c r="G497" s="217"/>
      <c r="H497" s="217"/>
      <c r="I497" s="217"/>
      <c r="J497" s="231"/>
      <c r="K497" s="217"/>
      <c r="L497" s="224"/>
    </row>
    <row r="498" spans="1:12" x14ac:dyDescent="0.2">
      <c r="A498" s="221"/>
      <c r="B498" s="221"/>
      <c r="C498" s="217"/>
      <c r="D498" s="217"/>
      <c r="E498" s="217"/>
      <c r="F498" s="217"/>
      <c r="G498" s="217"/>
      <c r="H498" s="217"/>
      <c r="I498" s="217"/>
      <c r="J498" s="231"/>
      <c r="K498" s="217"/>
      <c r="L498" s="224"/>
    </row>
    <row r="499" spans="1:12" x14ac:dyDescent="0.2">
      <c r="A499" s="221"/>
      <c r="B499" s="221"/>
      <c r="C499" s="217"/>
      <c r="D499" s="217"/>
      <c r="E499" s="217"/>
      <c r="F499" s="217"/>
      <c r="G499" s="217"/>
      <c r="H499" s="217"/>
      <c r="I499" s="217"/>
      <c r="J499" s="231"/>
      <c r="K499" s="217"/>
      <c r="L499" s="224"/>
    </row>
    <row r="500" spans="1:12" x14ac:dyDescent="0.2">
      <c r="A500" s="221"/>
      <c r="B500" s="221"/>
      <c r="C500" s="217"/>
      <c r="D500" s="217"/>
      <c r="E500" s="217"/>
      <c r="F500" s="217"/>
      <c r="G500" s="217"/>
      <c r="H500" s="217"/>
      <c r="I500" s="217"/>
      <c r="J500" s="231"/>
      <c r="K500" s="217"/>
      <c r="L500" s="224"/>
    </row>
    <row r="501" spans="1:12" x14ac:dyDescent="0.2">
      <c r="A501" s="221"/>
      <c r="B501" s="221"/>
      <c r="C501" s="217"/>
      <c r="D501" s="217"/>
      <c r="E501" s="217"/>
      <c r="F501" s="217"/>
      <c r="G501" s="217"/>
      <c r="H501" s="217"/>
      <c r="I501" s="217"/>
      <c r="J501" s="231"/>
      <c r="K501" s="217"/>
      <c r="L501" s="224"/>
    </row>
    <row r="502" spans="1:12" x14ac:dyDescent="0.2">
      <c r="A502" s="221"/>
      <c r="B502" s="221"/>
      <c r="C502" s="217"/>
      <c r="D502" s="217"/>
      <c r="E502" s="217"/>
      <c r="F502" s="217"/>
      <c r="G502" s="217"/>
      <c r="H502" s="217"/>
      <c r="I502" s="217"/>
      <c r="J502" s="231"/>
      <c r="K502" s="217"/>
      <c r="L502" s="224"/>
    </row>
    <row r="503" spans="1:12" x14ac:dyDescent="0.2">
      <c r="A503" s="221"/>
      <c r="B503" s="221"/>
      <c r="C503" s="217"/>
      <c r="D503" s="217"/>
      <c r="E503" s="217"/>
      <c r="F503" s="217"/>
      <c r="G503" s="217"/>
      <c r="H503" s="217"/>
      <c r="I503" s="217"/>
      <c r="J503" s="231"/>
      <c r="K503" s="217"/>
      <c r="L503" s="224"/>
    </row>
    <row r="504" spans="1:12" x14ac:dyDescent="0.2">
      <c r="A504" s="221"/>
      <c r="B504" s="221"/>
      <c r="C504" s="217"/>
      <c r="D504" s="217"/>
      <c r="E504" s="217"/>
      <c r="F504" s="217"/>
      <c r="G504" s="217"/>
      <c r="H504" s="217"/>
      <c r="I504" s="217"/>
      <c r="J504" s="231"/>
      <c r="K504" s="217"/>
      <c r="L504" s="224"/>
    </row>
    <row r="505" spans="1:12" x14ac:dyDescent="0.2">
      <c r="A505" s="221"/>
      <c r="B505" s="221"/>
      <c r="C505" s="217"/>
      <c r="D505" s="217"/>
      <c r="E505" s="217"/>
      <c r="F505" s="217"/>
      <c r="G505" s="217"/>
      <c r="H505" s="217"/>
      <c r="I505" s="217"/>
      <c r="J505" s="231"/>
      <c r="K505" s="217"/>
      <c r="L505" s="224"/>
    </row>
    <row r="506" spans="1:12" x14ac:dyDescent="0.2">
      <c r="A506" s="221"/>
      <c r="B506" s="221"/>
      <c r="C506" s="217"/>
      <c r="D506" s="217"/>
      <c r="E506" s="217"/>
      <c r="F506" s="217"/>
      <c r="G506" s="217"/>
      <c r="H506" s="217"/>
      <c r="I506" s="217"/>
      <c r="J506" s="231"/>
      <c r="K506" s="217"/>
      <c r="L506" s="224"/>
    </row>
    <row r="507" spans="1:12" x14ac:dyDescent="0.2">
      <c r="A507" s="221"/>
      <c r="B507" s="221"/>
      <c r="C507" s="217"/>
      <c r="D507" s="217"/>
      <c r="E507" s="217"/>
      <c r="F507" s="217"/>
      <c r="G507" s="217"/>
      <c r="H507" s="217"/>
      <c r="I507" s="217"/>
      <c r="J507" s="231"/>
      <c r="K507" s="217"/>
      <c r="L507" s="224"/>
    </row>
    <row r="508" spans="1:12" x14ac:dyDescent="0.2">
      <c r="A508" s="221"/>
      <c r="B508" s="221"/>
      <c r="C508" s="217"/>
      <c r="D508" s="217"/>
      <c r="E508" s="217"/>
      <c r="F508" s="217"/>
      <c r="G508" s="217"/>
      <c r="H508" s="217"/>
      <c r="I508" s="217"/>
      <c r="J508" s="231"/>
      <c r="K508" s="217"/>
      <c r="L508" s="224"/>
    </row>
    <row r="509" spans="1:12" x14ac:dyDescent="0.2">
      <c r="A509" s="221"/>
      <c r="B509" s="221"/>
      <c r="C509" s="217"/>
      <c r="D509" s="217"/>
      <c r="E509" s="217"/>
      <c r="F509" s="217"/>
      <c r="G509" s="217"/>
      <c r="H509" s="217"/>
      <c r="I509" s="217"/>
      <c r="J509" s="231"/>
      <c r="K509" s="217"/>
      <c r="L509" s="224"/>
    </row>
    <row r="510" spans="1:12" x14ac:dyDescent="0.2">
      <c r="A510" s="221"/>
      <c r="B510" s="221"/>
      <c r="C510" s="217"/>
      <c r="D510" s="217"/>
      <c r="E510" s="217"/>
      <c r="F510" s="217"/>
      <c r="G510" s="217"/>
      <c r="H510" s="217"/>
      <c r="I510" s="217"/>
      <c r="J510" s="231"/>
      <c r="K510" s="217"/>
      <c r="L510" s="224"/>
    </row>
    <row r="511" spans="1:12" x14ac:dyDescent="0.2">
      <c r="A511" s="221"/>
      <c r="B511" s="221"/>
      <c r="C511" s="217"/>
      <c r="D511" s="217"/>
      <c r="E511" s="217"/>
      <c r="F511" s="217"/>
      <c r="G511" s="217"/>
      <c r="H511" s="217"/>
      <c r="I511" s="217"/>
      <c r="J511" s="231"/>
      <c r="K511" s="217"/>
      <c r="L511" s="224"/>
    </row>
    <row r="512" spans="1:12" x14ac:dyDescent="0.2">
      <c r="A512" s="221"/>
      <c r="B512" s="221"/>
      <c r="C512" s="217"/>
      <c r="D512" s="217"/>
      <c r="E512" s="217"/>
      <c r="F512" s="217"/>
      <c r="G512" s="217"/>
      <c r="H512" s="217"/>
      <c r="I512" s="217"/>
      <c r="J512" s="231"/>
      <c r="K512" s="217"/>
      <c r="L512" s="224"/>
    </row>
    <row r="513" spans="1:12" x14ac:dyDescent="0.2">
      <c r="A513" s="221"/>
      <c r="B513" s="221"/>
      <c r="C513" s="217"/>
      <c r="D513" s="217"/>
      <c r="E513" s="217"/>
      <c r="F513" s="217"/>
      <c r="G513" s="217"/>
      <c r="H513" s="217"/>
      <c r="I513" s="217"/>
      <c r="J513" s="231"/>
      <c r="K513" s="217"/>
      <c r="L513" s="224"/>
    </row>
    <row r="514" spans="1:12" x14ac:dyDescent="0.2">
      <c r="A514" s="221"/>
      <c r="B514" s="221"/>
      <c r="C514" s="217"/>
      <c r="D514" s="217"/>
      <c r="E514" s="217"/>
      <c r="F514" s="217"/>
      <c r="G514" s="217"/>
      <c r="H514" s="217"/>
      <c r="I514" s="217"/>
      <c r="J514" s="231"/>
      <c r="K514" s="217"/>
      <c r="L514" s="224"/>
    </row>
    <row r="515" spans="1:12" x14ac:dyDescent="0.2">
      <c r="A515" s="221"/>
      <c r="B515" s="221"/>
      <c r="C515" s="217"/>
      <c r="D515" s="217"/>
      <c r="E515" s="217"/>
      <c r="F515" s="217"/>
      <c r="G515" s="217"/>
      <c r="H515" s="217"/>
      <c r="I515" s="217"/>
      <c r="J515" s="231"/>
      <c r="K515" s="217"/>
      <c r="L515" s="224"/>
    </row>
    <row r="516" spans="1:12" x14ac:dyDescent="0.2">
      <c r="A516" s="221"/>
      <c r="B516" s="221"/>
      <c r="C516" s="217"/>
      <c r="D516" s="217"/>
      <c r="E516" s="217"/>
      <c r="F516" s="217"/>
      <c r="G516" s="217"/>
      <c r="H516" s="217"/>
      <c r="I516" s="217"/>
      <c r="J516" s="231"/>
      <c r="K516" s="217"/>
      <c r="L516" s="224"/>
    </row>
    <row r="517" spans="1:12" x14ac:dyDescent="0.2">
      <c r="A517" s="221"/>
      <c r="B517" s="221"/>
      <c r="C517" s="217"/>
      <c r="D517" s="217"/>
      <c r="E517" s="217"/>
      <c r="F517" s="217"/>
      <c r="G517" s="217"/>
      <c r="H517" s="217"/>
      <c r="I517" s="217"/>
      <c r="J517" s="231"/>
      <c r="K517" s="217"/>
      <c r="L517" s="224"/>
    </row>
    <row r="518" spans="1:12" x14ac:dyDescent="0.2">
      <c r="A518" s="221"/>
      <c r="B518" s="221"/>
      <c r="C518" s="217"/>
      <c r="D518" s="217"/>
      <c r="E518" s="217"/>
      <c r="F518" s="217"/>
      <c r="G518" s="217"/>
      <c r="H518" s="217"/>
      <c r="I518" s="217"/>
      <c r="J518" s="231"/>
      <c r="K518" s="217"/>
      <c r="L518" s="224"/>
    </row>
    <row r="519" spans="1:12" x14ac:dyDescent="0.2">
      <c r="A519" s="221"/>
      <c r="B519" s="221"/>
      <c r="C519" s="217"/>
      <c r="D519" s="217"/>
      <c r="E519" s="217"/>
      <c r="F519" s="217"/>
      <c r="G519" s="217"/>
      <c r="H519" s="217"/>
      <c r="I519" s="217"/>
      <c r="J519" s="231"/>
      <c r="K519" s="217"/>
      <c r="L519" s="224"/>
    </row>
    <row r="520" spans="1:12" x14ac:dyDescent="0.2">
      <c r="A520" s="221"/>
      <c r="B520" s="221"/>
      <c r="C520" s="217"/>
      <c r="D520" s="217"/>
      <c r="E520" s="217"/>
      <c r="F520" s="217"/>
      <c r="G520" s="217"/>
      <c r="H520" s="217"/>
      <c r="I520" s="217"/>
      <c r="J520" s="231"/>
      <c r="K520" s="217"/>
      <c r="L520" s="224"/>
    </row>
    <row r="521" spans="1:12" x14ac:dyDescent="0.2">
      <c r="A521" s="221"/>
      <c r="B521" s="221"/>
      <c r="C521" s="217"/>
      <c r="D521" s="217"/>
      <c r="E521" s="217"/>
      <c r="F521" s="217"/>
      <c r="G521" s="217"/>
      <c r="H521" s="217"/>
      <c r="I521" s="217"/>
      <c r="J521" s="231"/>
      <c r="K521" s="217"/>
      <c r="L521" s="224"/>
    </row>
    <row r="522" spans="1:12" x14ac:dyDescent="0.2">
      <c r="A522" s="221"/>
      <c r="B522" s="221"/>
      <c r="C522" s="217"/>
      <c r="D522" s="217"/>
      <c r="E522" s="217"/>
      <c r="F522" s="217"/>
      <c r="G522" s="217"/>
      <c r="H522" s="217"/>
      <c r="I522" s="217"/>
      <c r="J522" s="231"/>
      <c r="K522" s="217"/>
      <c r="L522" s="224"/>
    </row>
    <row r="523" spans="1:12" x14ac:dyDescent="0.2">
      <c r="A523" s="221"/>
      <c r="B523" s="221"/>
      <c r="C523" s="217"/>
      <c r="D523" s="217"/>
      <c r="E523" s="217"/>
      <c r="F523" s="217"/>
      <c r="G523" s="217"/>
      <c r="H523" s="217"/>
      <c r="I523" s="217"/>
      <c r="J523" s="231"/>
      <c r="K523" s="217"/>
      <c r="L523" s="224"/>
    </row>
    <row r="524" spans="1:12" x14ac:dyDescent="0.2">
      <c r="A524" s="221"/>
      <c r="B524" s="221"/>
      <c r="C524" s="217"/>
      <c r="D524" s="217"/>
      <c r="E524" s="217"/>
      <c r="F524" s="217"/>
      <c r="G524" s="217"/>
      <c r="H524" s="217"/>
      <c r="I524" s="217"/>
      <c r="J524" s="231"/>
      <c r="K524" s="217"/>
      <c r="L524" s="224"/>
    </row>
    <row r="525" spans="1:12" x14ac:dyDescent="0.2">
      <c r="A525" s="221"/>
      <c r="B525" s="221"/>
      <c r="C525" s="217"/>
      <c r="D525" s="217"/>
      <c r="E525" s="217"/>
      <c r="F525" s="217"/>
      <c r="G525" s="217"/>
      <c r="H525" s="217"/>
      <c r="I525" s="217"/>
      <c r="J525" s="231"/>
      <c r="K525" s="217"/>
      <c r="L525" s="224"/>
    </row>
    <row r="526" spans="1:12" x14ac:dyDescent="0.2">
      <c r="A526" s="221"/>
      <c r="B526" s="221"/>
      <c r="C526" s="217"/>
      <c r="D526" s="217"/>
      <c r="E526" s="217"/>
      <c r="F526" s="217"/>
      <c r="G526" s="217"/>
      <c r="H526" s="217"/>
      <c r="I526" s="217"/>
      <c r="J526" s="231"/>
      <c r="K526" s="217"/>
      <c r="L526" s="224"/>
    </row>
    <row r="527" spans="1:12" x14ac:dyDescent="0.2">
      <c r="A527" s="221"/>
      <c r="B527" s="221"/>
      <c r="C527" s="217"/>
      <c r="D527" s="217"/>
      <c r="E527" s="217"/>
      <c r="F527" s="217"/>
      <c r="G527" s="217"/>
      <c r="H527" s="217"/>
      <c r="I527" s="217"/>
      <c r="J527" s="231"/>
      <c r="K527" s="217"/>
      <c r="L527" s="224"/>
    </row>
    <row r="528" spans="1:12" x14ac:dyDescent="0.2">
      <c r="A528" s="221"/>
      <c r="B528" s="221"/>
      <c r="C528" s="217"/>
      <c r="D528" s="217"/>
      <c r="E528" s="217"/>
      <c r="F528" s="217"/>
      <c r="G528" s="217"/>
      <c r="H528" s="217"/>
      <c r="I528" s="217"/>
      <c r="J528" s="231"/>
      <c r="K528" s="217"/>
      <c r="L528" s="224"/>
    </row>
    <row r="529" spans="1:12" x14ac:dyDescent="0.2">
      <c r="A529" s="221"/>
      <c r="B529" s="221"/>
      <c r="C529" s="217"/>
      <c r="D529" s="217"/>
      <c r="E529" s="217"/>
      <c r="F529" s="217"/>
      <c r="G529" s="217"/>
      <c r="H529" s="217"/>
      <c r="I529" s="217"/>
      <c r="J529" s="231"/>
      <c r="K529" s="217"/>
      <c r="L529" s="224"/>
    </row>
    <row r="530" spans="1:12" x14ac:dyDescent="0.2">
      <c r="A530" s="221"/>
      <c r="B530" s="221"/>
      <c r="C530" s="217"/>
      <c r="D530" s="217"/>
      <c r="E530" s="217"/>
      <c r="F530" s="217"/>
      <c r="G530" s="217"/>
      <c r="H530" s="217"/>
      <c r="I530" s="217"/>
      <c r="J530" s="231"/>
      <c r="K530" s="217"/>
      <c r="L530" s="224"/>
    </row>
    <row r="531" spans="1:12" x14ac:dyDescent="0.2">
      <c r="A531" s="221"/>
      <c r="B531" s="221"/>
      <c r="C531" s="217"/>
      <c r="D531" s="217"/>
      <c r="E531" s="217"/>
      <c r="F531" s="217"/>
      <c r="G531" s="217"/>
      <c r="H531" s="217"/>
      <c r="I531" s="217"/>
      <c r="J531" s="231"/>
      <c r="K531" s="217"/>
      <c r="L531" s="224"/>
    </row>
    <row r="532" spans="1:12" x14ac:dyDescent="0.2">
      <c r="A532" s="221"/>
      <c r="B532" s="221"/>
      <c r="C532" s="217"/>
      <c r="D532" s="217"/>
      <c r="E532" s="217"/>
      <c r="F532" s="217"/>
      <c r="G532" s="217"/>
      <c r="H532" s="217"/>
      <c r="I532" s="217"/>
      <c r="J532" s="231"/>
      <c r="K532" s="217"/>
      <c r="L532" s="224"/>
    </row>
    <row r="533" spans="1:12" x14ac:dyDescent="0.2">
      <c r="A533" s="221"/>
      <c r="B533" s="221"/>
      <c r="C533" s="217"/>
      <c r="D533" s="217"/>
      <c r="E533" s="217"/>
      <c r="F533" s="217"/>
      <c r="G533" s="217"/>
      <c r="H533" s="217"/>
      <c r="I533" s="217"/>
      <c r="J533" s="231"/>
      <c r="K533" s="217"/>
      <c r="L533" s="224"/>
    </row>
    <row r="534" spans="1:12" x14ac:dyDescent="0.2">
      <c r="A534" s="221"/>
      <c r="B534" s="221"/>
      <c r="C534" s="217"/>
      <c r="D534" s="217"/>
      <c r="E534" s="217"/>
      <c r="F534" s="217"/>
      <c r="G534" s="217"/>
      <c r="H534" s="217"/>
      <c r="I534" s="217"/>
      <c r="J534" s="231"/>
      <c r="K534" s="217"/>
      <c r="L534" s="224"/>
    </row>
    <row r="535" spans="1:12" x14ac:dyDescent="0.2">
      <c r="A535" s="221"/>
      <c r="B535" s="221"/>
      <c r="C535" s="217"/>
      <c r="D535" s="217"/>
      <c r="E535" s="217"/>
      <c r="F535" s="217"/>
      <c r="G535" s="217"/>
      <c r="H535" s="217"/>
      <c r="I535" s="217"/>
      <c r="J535" s="231"/>
      <c r="K535" s="217"/>
      <c r="L535" s="224"/>
    </row>
    <row r="536" spans="1:12" x14ac:dyDescent="0.2">
      <c r="A536" s="221"/>
      <c r="B536" s="221"/>
      <c r="C536" s="217"/>
      <c r="D536" s="217"/>
      <c r="E536" s="217"/>
      <c r="F536" s="217"/>
      <c r="G536" s="217"/>
      <c r="H536" s="217"/>
      <c r="I536" s="217"/>
      <c r="J536" s="231"/>
      <c r="K536" s="217"/>
      <c r="L536" s="224"/>
    </row>
    <row r="537" spans="1:12" x14ac:dyDescent="0.2">
      <c r="A537" s="221"/>
      <c r="B537" s="221"/>
      <c r="C537" s="217"/>
      <c r="D537" s="217"/>
      <c r="E537" s="217"/>
      <c r="F537" s="217"/>
      <c r="G537" s="217"/>
      <c r="H537" s="217"/>
      <c r="I537" s="217"/>
      <c r="J537" s="231"/>
      <c r="K537" s="217"/>
      <c r="L537" s="224"/>
    </row>
    <row r="538" spans="1:12" x14ac:dyDescent="0.2">
      <c r="A538" s="221"/>
      <c r="B538" s="221"/>
      <c r="C538" s="217"/>
      <c r="D538" s="217"/>
      <c r="E538" s="217"/>
      <c r="F538" s="217"/>
      <c r="G538" s="217"/>
      <c r="H538" s="217"/>
      <c r="I538" s="217"/>
      <c r="J538" s="231"/>
      <c r="K538" s="217"/>
      <c r="L538" s="224"/>
    </row>
    <row r="539" spans="1:12" x14ac:dyDescent="0.2">
      <c r="A539" s="221"/>
      <c r="B539" s="221"/>
      <c r="C539" s="217"/>
      <c r="D539" s="217"/>
      <c r="E539" s="217"/>
      <c r="F539" s="217"/>
      <c r="G539" s="217"/>
      <c r="H539" s="217"/>
      <c r="I539" s="217"/>
      <c r="J539" s="231"/>
      <c r="K539" s="217"/>
      <c r="L539" s="224"/>
    </row>
    <row r="540" spans="1:12" x14ac:dyDescent="0.2">
      <c r="A540" s="221"/>
      <c r="B540" s="221"/>
      <c r="C540" s="217"/>
      <c r="D540" s="217"/>
      <c r="E540" s="217"/>
      <c r="F540" s="217"/>
      <c r="G540" s="217"/>
      <c r="H540" s="217"/>
      <c r="I540" s="217"/>
      <c r="J540" s="231"/>
      <c r="K540" s="217"/>
      <c r="L540" s="224"/>
    </row>
    <row r="541" spans="1:12" x14ac:dyDescent="0.2">
      <c r="A541" s="221"/>
      <c r="B541" s="221"/>
      <c r="C541" s="217"/>
      <c r="D541" s="217"/>
      <c r="E541" s="217"/>
      <c r="F541" s="217"/>
      <c r="G541" s="217"/>
      <c r="H541" s="217"/>
      <c r="I541" s="217"/>
      <c r="J541" s="231"/>
      <c r="K541" s="217"/>
      <c r="L541" s="224"/>
    </row>
    <row r="542" spans="1:12" x14ac:dyDescent="0.2">
      <c r="A542" s="221"/>
      <c r="B542" s="221"/>
      <c r="C542" s="217"/>
      <c r="D542" s="217"/>
      <c r="E542" s="217"/>
      <c r="F542" s="217"/>
      <c r="G542" s="217"/>
      <c r="H542" s="217"/>
      <c r="I542" s="217"/>
      <c r="J542" s="231"/>
      <c r="K542" s="217"/>
      <c r="L542" s="224"/>
    </row>
    <row r="543" spans="1:12" x14ac:dyDescent="0.2">
      <c r="A543" s="221"/>
      <c r="B543" s="221"/>
      <c r="C543" s="217"/>
      <c r="D543" s="217"/>
      <c r="E543" s="217"/>
      <c r="F543" s="217"/>
      <c r="G543" s="217"/>
      <c r="H543" s="217"/>
      <c r="I543" s="217"/>
      <c r="J543" s="231"/>
      <c r="K543" s="217"/>
      <c r="L543" s="224"/>
    </row>
    <row r="544" spans="1:12" x14ac:dyDescent="0.2">
      <c r="A544" s="221"/>
      <c r="B544" s="221"/>
      <c r="C544" s="217"/>
      <c r="D544" s="217"/>
      <c r="E544" s="217"/>
      <c r="F544" s="217"/>
      <c r="G544" s="217"/>
      <c r="H544" s="217"/>
      <c r="I544" s="217"/>
      <c r="J544" s="231"/>
      <c r="K544" s="217"/>
      <c r="L544" s="224"/>
    </row>
    <row r="545" spans="1:12" x14ac:dyDescent="0.2">
      <c r="A545" s="221"/>
      <c r="B545" s="221"/>
      <c r="C545" s="217"/>
      <c r="D545" s="217"/>
      <c r="E545" s="217"/>
      <c r="F545" s="217"/>
      <c r="G545" s="217"/>
      <c r="H545" s="217"/>
      <c r="I545" s="217"/>
      <c r="J545" s="231"/>
      <c r="K545" s="217"/>
      <c r="L545" s="224"/>
    </row>
    <row r="546" spans="1:12" x14ac:dyDescent="0.2">
      <c r="A546" s="221"/>
      <c r="B546" s="221"/>
      <c r="C546" s="217"/>
      <c r="D546" s="217"/>
      <c r="E546" s="217"/>
      <c r="F546" s="217"/>
      <c r="G546" s="217"/>
      <c r="H546" s="217"/>
      <c r="I546" s="217"/>
      <c r="J546" s="231"/>
      <c r="K546" s="217"/>
      <c r="L546" s="224"/>
    </row>
    <row r="547" spans="1:12" x14ac:dyDescent="0.2">
      <c r="A547" s="221"/>
      <c r="B547" s="221"/>
      <c r="C547" s="217"/>
      <c r="D547" s="217"/>
      <c r="E547" s="217"/>
      <c r="F547" s="217"/>
      <c r="G547" s="217"/>
      <c r="H547" s="217"/>
      <c r="I547" s="217"/>
      <c r="J547" s="231"/>
      <c r="K547" s="217"/>
      <c r="L547" s="224"/>
    </row>
    <row r="548" spans="1:12" x14ac:dyDescent="0.2">
      <c r="A548" s="221"/>
      <c r="B548" s="221"/>
      <c r="C548" s="217"/>
      <c r="D548" s="217"/>
      <c r="E548" s="217"/>
      <c r="F548" s="217"/>
      <c r="G548" s="217"/>
      <c r="H548" s="217"/>
      <c r="I548" s="217"/>
      <c r="J548" s="231"/>
      <c r="K548" s="217"/>
      <c r="L548" s="224"/>
    </row>
    <row r="549" spans="1:12" x14ac:dyDescent="0.2">
      <c r="A549" s="221"/>
      <c r="B549" s="221"/>
      <c r="C549" s="217"/>
      <c r="D549" s="217"/>
      <c r="E549" s="217"/>
      <c r="F549" s="217"/>
      <c r="G549" s="217"/>
      <c r="H549" s="217"/>
      <c r="I549" s="217"/>
      <c r="J549" s="231"/>
      <c r="K549" s="217"/>
      <c r="L549" s="224"/>
    </row>
    <row r="550" spans="1:12" x14ac:dyDescent="0.2">
      <c r="A550" s="221"/>
      <c r="B550" s="221"/>
      <c r="C550" s="217"/>
      <c r="D550" s="217"/>
      <c r="E550" s="217"/>
      <c r="F550" s="217"/>
      <c r="G550" s="217"/>
      <c r="H550" s="217"/>
      <c r="I550" s="217"/>
      <c r="J550" s="231"/>
      <c r="K550" s="217"/>
      <c r="L550" s="224"/>
    </row>
    <row r="551" spans="1:12" x14ac:dyDescent="0.2">
      <c r="A551" s="221"/>
      <c r="B551" s="221"/>
      <c r="C551" s="217"/>
      <c r="D551" s="217"/>
      <c r="E551" s="217"/>
      <c r="F551" s="217"/>
      <c r="G551" s="217"/>
      <c r="H551" s="217"/>
      <c r="I551" s="217"/>
      <c r="J551" s="231"/>
      <c r="K551" s="217"/>
      <c r="L551" s="224"/>
    </row>
    <row r="552" spans="1:12" x14ac:dyDescent="0.2">
      <c r="A552" s="221"/>
      <c r="B552" s="221"/>
      <c r="C552" s="217"/>
      <c r="D552" s="217"/>
      <c r="E552" s="217"/>
      <c r="F552" s="217"/>
      <c r="G552" s="217"/>
      <c r="H552" s="217"/>
      <c r="I552" s="217"/>
      <c r="J552" s="231"/>
      <c r="K552" s="217"/>
      <c r="L552" s="224"/>
    </row>
    <row r="553" spans="1:12" x14ac:dyDescent="0.2">
      <c r="A553" s="221"/>
      <c r="B553" s="221"/>
      <c r="C553" s="217"/>
      <c r="D553" s="217"/>
      <c r="E553" s="217"/>
      <c r="F553" s="217"/>
      <c r="G553" s="217"/>
      <c r="H553" s="217"/>
      <c r="I553" s="217"/>
      <c r="J553" s="231"/>
      <c r="K553" s="217"/>
      <c r="L553" s="224"/>
    </row>
    <row r="554" spans="1:12" x14ac:dyDescent="0.2">
      <c r="A554" s="221"/>
      <c r="B554" s="221"/>
      <c r="C554" s="217"/>
      <c r="D554" s="217"/>
      <c r="E554" s="217"/>
      <c r="F554" s="217"/>
      <c r="G554" s="217"/>
      <c r="H554" s="217"/>
      <c r="I554" s="217"/>
      <c r="J554" s="231"/>
      <c r="K554" s="217"/>
      <c r="L554" s="224"/>
    </row>
    <row r="555" spans="1:12" x14ac:dyDescent="0.2">
      <c r="A555" s="221"/>
      <c r="B555" s="221"/>
      <c r="C555" s="217"/>
      <c r="D555" s="217"/>
      <c r="E555" s="217"/>
      <c r="F555" s="217"/>
      <c r="G555" s="217"/>
      <c r="H555" s="217"/>
      <c r="I555" s="217"/>
      <c r="J555" s="231"/>
      <c r="K555" s="217"/>
      <c r="L555" s="224"/>
    </row>
    <row r="556" spans="1:12" x14ac:dyDescent="0.2">
      <c r="A556" s="221"/>
      <c r="B556" s="221"/>
      <c r="C556" s="217"/>
      <c r="D556" s="217"/>
      <c r="E556" s="217"/>
      <c r="F556" s="217"/>
      <c r="G556" s="217"/>
      <c r="H556" s="217"/>
      <c r="I556" s="217"/>
      <c r="J556" s="231"/>
      <c r="K556" s="217"/>
      <c r="L556" s="224"/>
    </row>
    <row r="557" spans="1:12" x14ac:dyDescent="0.2">
      <c r="A557" s="221"/>
      <c r="B557" s="221"/>
      <c r="C557" s="217"/>
      <c r="D557" s="217"/>
      <c r="E557" s="217"/>
      <c r="F557" s="217"/>
      <c r="G557" s="217"/>
      <c r="H557" s="217"/>
      <c r="I557" s="217"/>
      <c r="J557" s="231"/>
      <c r="K557" s="217"/>
      <c r="L557" s="224"/>
    </row>
    <row r="558" spans="1:12" x14ac:dyDescent="0.2">
      <c r="A558" s="221"/>
      <c r="B558" s="221"/>
      <c r="C558" s="217"/>
      <c r="D558" s="217"/>
      <c r="E558" s="217"/>
      <c r="F558" s="217"/>
      <c r="G558" s="217"/>
      <c r="H558" s="217"/>
      <c r="I558" s="217"/>
      <c r="J558" s="231"/>
      <c r="K558" s="217"/>
      <c r="L558" s="224"/>
    </row>
    <row r="559" spans="1:12" x14ac:dyDescent="0.2">
      <c r="A559" s="221"/>
      <c r="B559" s="221"/>
      <c r="C559" s="217"/>
      <c r="D559" s="217"/>
      <c r="E559" s="217"/>
      <c r="F559" s="217"/>
      <c r="G559" s="217"/>
      <c r="H559" s="217"/>
      <c r="I559" s="217"/>
      <c r="J559" s="231"/>
      <c r="K559" s="217"/>
      <c r="L559" s="224"/>
    </row>
    <row r="560" spans="1:12" x14ac:dyDescent="0.2">
      <c r="A560" s="221"/>
      <c r="B560" s="221"/>
      <c r="C560" s="217"/>
      <c r="D560" s="217"/>
      <c r="E560" s="217"/>
      <c r="F560" s="217"/>
      <c r="G560" s="217"/>
      <c r="H560" s="217"/>
      <c r="I560" s="217"/>
      <c r="J560" s="231"/>
      <c r="K560" s="217"/>
      <c r="L560" s="224"/>
    </row>
    <row r="561" spans="1:12" x14ac:dyDescent="0.2">
      <c r="A561" s="221"/>
      <c r="B561" s="221"/>
      <c r="C561" s="217"/>
      <c r="D561" s="217"/>
      <c r="E561" s="217"/>
      <c r="F561" s="217"/>
      <c r="G561" s="217"/>
      <c r="H561" s="217"/>
      <c r="I561" s="217"/>
      <c r="J561" s="231"/>
      <c r="K561" s="217"/>
      <c r="L561" s="224"/>
    </row>
    <row r="562" spans="1:12" x14ac:dyDescent="0.2">
      <c r="A562" s="221"/>
      <c r="B562" s="221"/>
      <c r="C562" s="217"/>
      <c r="D562" s="217"/>
      <c r="E562" s="217"/>
      <c r="F562" s="217"/>
      <c r="G562" s="217"/>
      <c r="H562" s="217"/>
      <c r="I562" s="217"/>
      <c r="J562" s="231"/>
      <c r="K562" s="217"/>
      <c r="L562" s="224"/>
    </row>
    <row r="563" spans="1:12" x14ac:dyDescent="0.2">
      <c r="A563" s="221"/>
      <c r="B563" s="221"/>
      <c r="C563" s="217"/>
      <c r="D563" s="217"/>
      <c r="E563" s="217"/>
      <c r="F563" s="217"/>
      <c r="G563" s="217"/>
      <c r="H563" s="217"/>
      <c r="I563" s="217"/>
      <c r="J563" s="231"/>
      <c r="K563" s="217"/>
      <c r="L563" s="224"/>
    </row>
    <row r="564" spans="1:12" x14ac:dyDescent="0.2">
      <c r="A564" s="221"/>
      <c r="B564" s="221"/>
      <c r="C564" s="217"/>
      <c r="D564" s="217"/>
      <c r="E564" s="217"/>
      <c r="F564" s="217"/>
      <c r="G564" s="217"/>
      <c r="H564" s="217"/>
      <c r="I564" s="217"/>
      <c r="J564" s="231"/>
      <c r="K564" s="217"/>
      <c r="L564" s="224"/>
    </row>
    <row r="565" spans="1:12" x14ac:dyDescent="0.2">
      <c r="A565" s="221"/>
      <c r="B565" s="221"/>
      <c r="C565" s="217"/>
      <c r="D565" s="217"/>
      <c r="E565" s="217"/>
      <c r="F565" s="217"/>
      <c r="G565" s="217"/>
      <c r="H565" s="217"/>
      <c r="I565" s="217"/>
      <c r="J565" s="231"/>
      <c r="K565" s="217"/>
      <c r="L565" s="224"/>
    </row>
    <row r="566" spans="1:12" x14ac:dyDescent="0.2">
      <c r="A566" s="221"/>
      <c r="B566" s="221"/>
      <c r="C566" s="217"/>
      <c r="D566" s="217"/>
      <c r="E566" s="217"/>
      <c r="F566" s="217"/>
      <c r="G566" s="217"/>
      <c r="H566" s="217"/>
      <c r="I566" s="217"/>
      <c r="J566" s="231"/>
      <c r="K566" s="217"/>
      <c r="L566" s="224"/>
    </row>
    <row r="567" spans="1:12" x14ac:dyDescent="0.2">
      <c r="A567" s="221"/>
      <c r="B567" s="221"/>
      <c r="C567" s="217"/>
      <c r="D567" s="217"/>
      <c r="E567" s="217"/>
      <c r="F567" s="217"/>
      <c r="G567" s="217"/>
      <c r="H567" s="217"/>
      <c r="I567" s="217"/>
      <c r="J567" s="231"/>
      <c r="K567" s="217"/>
      <c r="L567" s="224"/>
    </row>
    <row r="568" spans="1:12" x14ac:dyDescent="0.2">
      <c r="A568" s="221"/>
      <c r="B568" s="221"/>
      <c r="C568" s="217"/>
      <c r="D568" s="217"/>
      <c r="E568" s="217"/>
      <c r="F568" s="217"/>
      <c r="G568" s="217"/>
      <c r="H568" s="217"/>
      <c r="I568" s="217"/>
      <c r="J568" s="231"/>
      <c r="K568" s="217"/>
      <c r="L568" s="224"/>
    </row>
    <row r="569" spans="1:12" x14ac:dyDescent="0.2">
      <c r="A569" s="221"/>
      <c r="B569" s="221"/>
      <c r="C569" s="217"/>
      <c r="D569" s="217"/>
      <c r="E569" s="217"/>
      <c r="F569" s="217"/>
      <c r="G569" s="217"/>
      <c r="H569" s="217"/>
      <c r="I569" s="217"/>
      <c r="J569" s="231"/>
      <c r="K569" s="217"/>
      <c r="L569" s="224"/>
    </row>
    <row r="570" spans="1:12" x14ac:dyDescent="0.2">
      <c r="A570" s="221"/>
      <c r="B570" s="221"/>
      <c r="C570" s="217"/>
      <c r="D570" s="217"/>
      <c r="E570" s="217"/>
      <c r="F570" s="217"/>
      <c r="G570" s="217"/>
      <c r="H570" s="217"/>
      <c r="I570" s="217"/>
      <c r="J570" s="231"/>
      <c r="K570" s="217"/>
      <c r="L570" s="224"/>
    </row>
    <row r="571" spans="1:12" x14ac:dyDescent="0.2">
      <c r="A571" s="221"/>
      <c r="B571" s="221"/>
      <c r="C571" s="217"/>
      <c r="D571" s="217"/>
      <c r="E571" s="217"/>
      <c r="F571" s="217"/>
      <c r="G571" s="217"/>
      <c r="H571" s="217"/>
      <c r="I571" s="217"/>
      <c r="J571" s="231"/>
      <c r="K571" s="217"/>
      <c r="L571" s="224"/>
    </row>
    <row r="572" spans="1:12" x14ac:dyDescent="0.2">
      <c r="A572" s="221"/>
      <c r="B572" s="221"/>
      <c r="C572" s="217"/>
      <c r="D572" s="217"/>
      <c r="E572" s="217"/>
      <c r="F572" s="217"/>
      <c r="G572" s="217"/>
      <c r="H572" s="217"/>
      <c r="I572" s="217"/>
      <c r="J572" s="231"/>
      <c r="K572" s="217"/>
      <c r="L572" s="224"/>
    </row>
    <row r="573" spans="1:12" x14ac:dyDescent="0.2">
      <c r="A573" s="221"/>
      <c r="B573" s="221"/>
      <c r="C573" s="217"/>
      <c r="D573" s="217"/>
      <c r="E573" s="217"/>
      <c r="F573" s="217"/>
      <c r="G573" s="217"/>
      <c r="H573" s="217"/>
      <c r="I573" s="217"/>
      <c r="J573" s="231"/>
      <c r="K573" s="217"/>
      <c r="L573" s="224"/>
    </row>
    <row r="574" spans="1:12" x14ac:dyDescent="0.2">
      <c r="A574" s="221"/>
      <c r="B574" s="221"/>
      <c r="C574" s="217"/>
      <c r="D574" s="217"/>
      <c r="E574" s="217"/>
      <c r="F574" s="217"/>
      <c r="G574" s="217"/>
      <c r="H574" s="217"/>
      <c r="I574" s="217"/>
      <c r="J574" s="231"/>
      <c r="K574" s="217"/>
      <c r="L574" s="224"/>
    </row>
    <row r="575" spans="1:12" x14ac:dyDescent="0.2">
      <c r="A575" s="221"/>
      <c r="B575" s="221"/>
      <c r="C575" s="217"/>
      <c r="D575" s="217"/>
      <c r="E575" s="217"/>
      <c r="F575" s="217"/>
      <c r="G575" s="217"/>
      <c r="H575" s="217"/>
      <c r="I575" s="217"/>
      <c r="J575" s="231"/>
      <c r="K575" s="217"/>
      <c r="L575" s="224"/>
    </row>
    <row r="576" spans="1:12" x14ac:dyDescent="0.2">
      <c r="A576" s="221"/>
      <c r="B576" s="221"/>
      <c r="C576" s="217"/>
      <c r="D576" s="217"/>
      <c r="E576" s="217"/>
      <c r="F576" s="217"/>
      <c r="G576" s="217"/>
      <c r="H576" s="217"/>
      <c r="I576" s="217"/>
      <c r="J576" s="231"/>
      <c r="K576" s="217"/>
      <c r="L576" s="224"/>
    </row>
    <row r="577" spans="1:12" x14ac:dyDescent="0.2">
      <c r="A577" s="221"/>
      <c r="B577" s="221"/>
      <c r="C577" s="217"/>
      <c r="D577" s="217"/>
      <c r="E577" s="217"/>
      <c r="F577" s="217"/>
      <c r="G577" s="217"/>
      <c r="H577" s="217"/>
      <c r="I577" s="217"/>
      <c r="J577" s="231"/>
      <c r="K577" s="217"/>
      <c r="L577" s="224"/>
    </row>
    <row r="578" spans="1:12" x14ac:dyDescent="0.2">
      <c r="A578" s="221"/>
      <c r="B578" s="221"/>
      <c r="C578" s="217"/>
      <c r="D578" s="217"/>
      <c r="E578" s="217"/>
      <c r="F578" s="217"/>
      <c r="G578" s="217"/>
      <c r="H578" s="217"/>
      <c r="I578" s="217"/>
      <c r="J578" s="231"/>
      <c r="K578" s="217"/>
      <c r="L578" s="224"/>
    </row>
    <row r="579" spans="1:12" x14ac:dyDescent="0.2">
      <c r="A579" s="221"/>
      <c r="B579" s="221"/>
      <c r="C579" s="217"/>
      <c r="D579" s="217"/>
      <c r="E579" s="217"/>
      <c r="F579" s="217"/>
      <c r="G579" s="217"/>
      <c r="H579" s="217"/>
      <c r="I579" s="217"/>
      <c r="J579" s="231"/>
      <c r="K579" s="217"/>
      <c r="L579" s="224"/>
    </row>
    <row r="580" spans="1:12" x14ac:dyDescent="0.2">
      <c r="A580" s="221"/>
      <c r="B580" s="221"/>
      <c r="C580" s="217"/>
      <c r="D580" s="217"/>
      <c r="E580" s="217"/>
      <c r="F580" s="217"/>
      <c r="G580" s="217"/>
      <c r="H580" s="217"/>
      <c r="I580" s="217"/>
      <c r="J580" s="231"/>
      <c r="K580" s="217"/>
      <c r="L580" s="224"/>
    </row>
    <row r="581" spans="1:12" x14ac:dyDescent="0.2">
      <c r="A581" s="221"/>
      <c r="B581" s="221"/>
      <c r="C581" s="217"/>
      <c r="D581" s="217"/>
      <c r="E581" s="217"/>
      <c r="F581" s="217"/>
      <c r="G581" s="217"/>
      <c r="H581" s="217"/>
      <c r="I581" s="217"/>
      <c r="J581" s="231"/>
      <c r="K581" s="217"/>
      <c r="L581" s="224"/>
    </row>
    <row r="582" spans="1:12" x14ac:dyDescent="0.2">
      <c r="A582" s="221"/>
      <c r="B582" s="221"/>
      <c r="C582" s="217"/>
      <c r="D582" s="217"/>
      <c r="E582" s="217"/>
      <c r="F582" s="217"/>
      <c r="G582" s="217"/>
      <c r="H582" s="217"/>
      <c r="I582" s="217"/>
      <c r="J582" s="231"/>
      <c r="K582" s="217"/>
      <c r="L582" s="224"/>
    </row>
    <row r="583" spans="1:12" x14ac:dyDescent="0.2">
      <c r="A583" s="221"/>
      <c r="B583" s="221"/>
      <c r="C583" s="217"/>
      <c r="D583" s="217"/>
      <c r="E583" s="217"/>
      <c r="F583" s="217"/>
      <c r="G583" s="217"/>
      <c r="H583" s="217"/>
      <c r="I583" s="217"/>
      <c r="J583" s="231"/>
      <c r="K583" s="217"/>
      <c r="L583" s="224"/>
    </row>
    <row r="584" spans="1:12" x14ac:dyDescent="0.2">
      <c r="A584" s="221"/>
      <c r="B584" s="221"/>
      <c r="C584" s="217"/>
      <c r="D584" s="217"/>
      <c r="E584" s="217"/>
      <c r="F584" s="217"/>
      <c r="G584" s="217"/>
      <c r="H584" s="217"/>
      <c r="I584" s="217"/>
      <c r="J584" s="231"/>
      <c r="K584" s="217"/>
      <c r="L584" s="224"/>
    </row>
    <row r="585" spans="1:12" x14ac:dyDescent="0.2">
      <c r="A585" s="221"/>
      <c r="B585" s="221"/>
      <c r="C585" s="217"/>
      <c r="D585" s="217"/>
      <c r="E585" s="217"/>
      <c r="F585" s="217"/>
      <c r="G585" s="217"/>
      <c r="H585" s="217"/>
      <c r="I585" s="217"/>
      <c r="J585" s="231"/>
      <c r="K585" s="217"/>
      <c r="L585" s="224"/>
    </row>
    <row r="586" spans="1:12" x14ac:dyDescent="0.2">
      <c r="A586" s="221"/>
      <c r="B586" s="221"/>
      <c r="C586" s="217"/>
      <c r="D586" s="217"/>
      <c r="E586" s="217"/>
      <c r="F586" s="217"/>
      <c r="G586" s="217"/>
      <c r="H586" s="217"/>
      <c r="I586" s="217"/>
      <c r="J586" s="231"/>
      <c r="K586" s="217"/>
      <c r="L586" s="224"/>
    </row>
    <row r="587" spans="1:12" x14ac:dyDescent="0.2">
      <c r="A587" s="221"/>
      <c r="B587" s="221"/>
      <c r="C587" s="217"/>
      <c r="D587" s="217"/>
      <c r="E587" s="217"/>
      <c r="F587" s="217"/>
      <c r="G587" s="217"/>
      <c r="H587" s="217"/>
      <c r="I587" s="217"/>
      <c r="J587" s="231"/>
      <c r="K587" s="217"/>
      <c r="L587" s="224"/>
    </row>
    <row r="588" spans="1:12" x14ac:dyDescent="0.2">
      <c r="A588" s="221"/>
      <c r="B588" s="221"/>
      <c r="C588" s="217"/>
      <c r="D588" s="217"/>
      <c r="E588" s="217"/>
      <c r="F588" s="217"/>
      <c r="G588" s="217"/>
      <c r="H588" s="217"/>
      <c r="I588" s="217"/>
      <c r="J588" s="231"/>
      <c r="K588" s="217"/>
      <c r="L588" s="224"/>
    </row>
    <row r="589" spans="1:12" x14ac:dyDescent="0.2">
      <c r="A589" s="221"/>
      <c r="B589" s="221"/>
      <c r="C589" s="217"/>
      <c r="D589" s="217"/>
      <c r="E589" s="217"/>
      <c r="F589" s="217"/>
      <c r="G589" s="217"/>
      <c r="H589" s="217"/>
      <c r="I589" s="217"/>
      <c r="J589" s="231"/>
      <c r="K589" s="217"/>
      <c r="L589" s="224"/>
    </row>
    <row r="590" spans="1:12" x14ac:dyDescent="0.2">
      <c r="A590" s="221"/>
      <c r="B590" s="221"/>
      <c r="C590" s="217"/>
      <c r="D590" s="217"/>
      <c r="E590" s="217"/>
      <c r="F590" s="217"/>
      <c r="G590" s="217"/>
      <c r="H590" s="217"/>
      <c r="I590" s="217"/>
      <c r="J590" s="231"/>
      <c r="K590" s="217"/>
      <c r="L590" s="224"/>
    </row>
    <row r="591" spans="1:12" x14ac:dyDescent="0.2">
      <c r="A591" s="221"/>
      <c r="B591" s="221"/>
      <c r="C591" s="217"/>
      <c r="D591" s="217"/>
      <c r="E591" s="217"/>
      <c r="F591" s="217"/>
      <c r="G591" s="217"/>
      <c r="H591" s="217"/>
      <c r="I591" s="217"/>
      <c r="J591" s="231"/>
      <c r="K591" s="217"/>
      <c r="L591" s="224"/>
    </row>
    <row r="592" spans="1:12" x14ac:dyDescent="0.2">
      <c r="A592" s="221"/>
      <c r="B592" s="221"/>
      <c r="C592" s="217"/>
      <c r="D592" s="217"/>
      <c r="E592" s="217"/>
      <c r="F592" s="217"/>
      <c r="G592" s="217"/>
      <c r="H592" s="217"/>
      <c r="I592" s="217"/>
      <c r="J592" s="231"/>
      <c r="K592" s="217"/>
      <c r="L592" s="224"/>
    </row>
    <row r="593" spans="1:12" x14ac:dyDescent="0.2">
      <c r="A593" s="221"/>
      <c r="B593" s="221"/>
      <c r="C593" s="217"/>
      <c r="D593" s="217"/>
      <c r="E593" s="217"/>
      <c r="F593" s="217"/>
      <c r="G593" s="217"/>
      <c r="H593" s="217"/>
      <c r="I593" s="217"/>
      <c r="J593" s="231"/>
      <c r="K593" s="217"/>
      <c r="L593" s="224"/>
    </row>
    <row r="594" spans="1:12" x14ac:dyDescent="0.2">
      <c r="A594" s="221"/>
      <c r="B594" s="221"/>
      <c r="C594" s="217"/>
      <c r="D594" s="217"/>
      <c r="E594" s="217"/>
      <c r="F594" s="217"/>
      <c r="G594" s="217"/>
      <c r="H594" s="217"/>
      <c r="I594" s="217"/>
      <c r="J594" s="231"/>
      <c r="K594" s="217"/>
      <c r="L594" s="224"/>
    </row>
    <row r="595" spans="1:12" x14ac:dyDescent="0.2">
      <c r="A595" s="221"/>
      <c r="B595" s="221"/>
      <c r="C595" s="217"/>
      <c r="D595" s="217"/>
      <c r="E595" s="217"/>
      <c r="F595" s="217"/>
      <c r="G595" s="217"/>
      <c r="H595" s="217"/>
      <c r="I595" s="217"/>
      <c r="J595" s="231"/>
      <c r="K595" s="217"/>
      <c r="L595" s="224"/>
    </row>
    <row r="596" spans="1:12" x14ac:dyDescent="0.2">
      <c r="A596" s="221"/>
      <c r="B596" s="221"/>
      <c r="C596" s="217"/>
      <c r="D596" s="217"/>
      <c r="E596" s="217"/>
      <c r="F596" s="217"/>
      <c r="G596" s="217"/>
      <c r="H596" s="217"/>
      <c r="I596" s="217"/>
      <c r="J596" s="231"/>
      <c r="K596" s="217"/>
      <c r="L596" s="224"/>
    </row>
    <row r="597" spans="1:12" x14ac:dyDescent="0.2">
      <c r="A597" s="221"/>
      <c r="B597" s="221"/>
      <c r="C597" s="217"/>
      <c r="D597" s="217"/>
      <c r="E597" s="217"/>
      <c r="F597" s="217"/>
      <c r="G597" s="217"/>
      <c r="H597" s="217"/>
      <c r="I597" s="217"/>
      <c r="J597" s="231"/>
      <c r="K597" s="217"/>
      <c r="L597" s="224"/>
    </row>
    <row r="598" spans="1:12" x14ac:dyDescent="0.2">
      <c r="A598" s="221"/>
      <c r="B598" s="221"/>
      <c r="C598" s="217"/>
      <c r="D598" s="217"/>
      <c r="E598" s="217"/>
      <c r="F598" s="217"/>
      <c r="G598" s="217"/>
      <c r="H598" s="217"/>
      <c r="I598" s="217"/>
      <c r="J598" s="231"/>
      <c r="K598" s="217"/>
      <c r="L598" s="224"/>
    </row>
    <row r="599" spans="1:12" x14ac:dyDescent="0.2">
      <c r="A599" s="221"/>
      <c r="B599" s="221"/>
      <c r="C599" s="217"/>
      <c r="D599" s="217"/>
      <c r="E599" s="217"/>
      <c r="F599" s="217"/>
      <c r="G599" s="217"/>
      <c r="H599" s="217"/>
      <c r="I599" s="217"/>
      <c r="J599" s="231"/>
      <c r="K599" s="217"/>
      <c r="L599" s="224"/>
    </row>
    <row r="600" spans="1:12" x14ac:dyDescent="0.2">
      <c r="A600" s="221"/>
      <c r="B600" s="221"/>
      <c r="C600" s="217"/>
      <c r="D600" s="217"/>
      <c r="E600" s="217"/>
      <c r="F600" s="217"/>
      <c r="G600" s="217"/>
      <c r="H600" s="217"/>
      <c r="I600" s="217"/>
      <c r="J600" s="231"/>
      <c r="K600" s="217"/>
      <c r="L600" s="224"/>
    </row>
    <row r="601" spans="1:12" x14ac:dyDescent="0.2">
      <c r="A601" s="221"/>
      <c r="B601" s="221"/>
      <c r="C601" s="217"/>
      <c r="D601" s="217"/>
      <c r="E601" s="217"/>
      <c r="F601" s="217"/>
      <c r="G601" s="217"/>
      <c r="H601" s="217"/>
      <c r="I601" s="217"/>
      <c r="J601" s="231"/>
      <c r="K601" s="217"/>
      <c r="L601" s="224"/>
    </row>
    <row r="602" spans="1:12" x14ac:dyDescent="0.2">
      <c r="A602" s="221"/>
      <c r="B602" s="221"/>
      <c r="C602" s="217"/>
      <c r="D602" s="217"/>
      <c r="E602" s="217"/>
      <c r="F602" s="217"/>
      <c r="G602" s="217"/>
      <c r="H602" s="217"/>
      <c r="I602" s="217"/>
      <c r="J602" s="231"/>
      <c r="K602" s="217"/>
      <c r="L602" s="224"/>
    </row>
    <row r="603" spans="1:12" x14ac:dyDescent="0.2">
      <c r="A603" s="221"/>
      <c r="B603" s="221"/>
      <c r="C603" s="217"/>
      <c r="D603" s="217"/>
      <c r="E603" s="217"/>
      <c r="F603" s="217"/>
      <c r="G603" s="217"/>
      <c r="H603" s="217"/>
      <c r="I603" s="217"/>
      <c r="J603" s="231"/>
      <c r="K603" s="217"/>
      <c r="L603" s="224"/>
    </row>
    <row r="604" spans="1:12" x14ac:dyDescent="0.2">
      <c r="A604" s="221"/>
      <c r="B604" s="221"/>
      <c r="C604" s="217"/>
      <c r="D604" s="217"/>
      <c r="E604" s="217"/>
      <c r="F604" s="217"/>
      <c r="G604" s="217"/>
      <c r="H604" s="217"/>
      <c r="I604" s="217"/>
      <c r="J604" s="231"/>
      <c r="K604" s="217"/>
      <c r="L604" s="224"/>
    </row>
    <row r="605" spans="1:12" x14ac:dyDescent="0.2">
      <c r="A605" s="221"/>
      <c r="B605" s="221"/>
      <c r="C605" s="217"/>
      <c r="D605" s="217"/>
      <c r="E605" s="217"/>
      <c r="F605" s="217"/>
      <c r="G605" s="217"/>
      <c r="H605" s="217"/>
      <c r="I605" s="217"/>
      <c r="J605" s="231"/>
      <c r="K605" s="217"/>
      <c r="L605" s="224"/>
    </row>
    <row r="606" spans="1:12" x14ac:dyDescent="0.2">
      <c r="A606" s="221"/>
      <c r="B606" s="221"/>
      <c r="C606" s="217"/>
      <c r="D606" s="217"/>
      <c r="E606" s="217"/>
      <c r="F606" s="217"/>
      <c r="G606" s="217"/>
      <c r="H606" s="217"/>
      <c r="I606" s="217"/>
      <c r="J606" s="231"/>
      <c r="K606" s="217"/>
      <c r="L606" s="224"/>
    </row>
    <row r="607" spans="1:12" x14ac:dyDescent="0.2">
      <c r="A607" s="221"/>
      <c r="B607" s="221"/>
      <c r="C607" s="217"/>
      <c r="D607" s="217"/>
      <c r="E607" s="217"/>
      <c r="F607" s="217"/>
      <c r="G607" s="217"/>
      <c r="H607" s="217"/>
      <c r="I607" s="217"/>
      <c r="J607" s="231"/>
      <c r="K607" s="217"/>
      <c r="L607" s="224"/>
    </row>
    <row r="608" spans="1:12" x14ac:dyDescent="0.2">
      <c r="A608" s="221"/>
      <c r="B608" s="221"/>
      <c r="C608" s="217"/>
      <c r="D608" s="217"/>
      <c r="E608" s="217"/>
      <c r="F608" s="217"/>
      <c r="G608" s="217"/>
      <c r="H608" s="217"/>
      <c r="I608" s="217"/>
      <c r="J608" s="231"/>
      <c r="K608" s="217"/>
      <c r="L608" s="224"/>
    </row>
    <row r="609" spans="1:12" x14ac:dyDescent="0.2">
      <c r="A609" s="221"/>
      <c r="B609" s="221"/>
      <c r="C609" s="217"/>
      <c r="D609" s="217"/>
      <c r="E609" s="217"/>
      <c r="F609" s="217"/>
      <c r="G609" s="217"/>
      <c r="H609" s="217"/>
      <c r="I609" s="217"/>
      <c r="J609" s="231"/>
      <c r="K609" s="217"/>
      <c r="L609" s="224"/>
    </row>
    <row r="610" spans="1:12" x14ac:dyDescent="0.2">
      <c r="A610" s="221"/>
      <c r="B610" s="221"/>
      <c r="C610" s="217"/>
      <c r="D610" s="217"/>
      <c r="E610" s="217"/>
      <c r="F610" s="217"/>
      <c r="G610" s="217"/>
      <c r="H610" s="217"/>
      <c r="I610" s="217"/>
      <c r="J610" s="231"/>
      <c r="K610" s="217"/>
      <c r="L610" s="224"/>
    </row>
    <row r="611" spans="1:12" x14ac:dyDescent="0.2">
      <c r="A611" s="221"/>
      <c r="B611" s="221"/>
      <c r="C611" s="217"/>
      <c r="D611" s="217"/>
      <c r="E611" s="217"/>
      <c r="F611" s="217"/>
      <c r="G611" s="217"/>
      <c r="H611" s="217"/>
      <c r="I611" s="217"/>
      <c r="J611" s="231"/>
      <c r="K611" s="217"/>
      <c r="L611" s="224"/>
    </row>
    <row r="612" spans="1:12" x14ac:dyDescent="0.2">
      <c r="A612" s="221"/>
      <c r="B612" s="221"/>
      <c r="C612" s="217"/>
      <c r="D612" s="217"/>
      <c r="E612" s="217"/>
      <c r="F612" s="217"/>
      <c r="G612" s="217"/>
      <c r="H612" s="217"/>
      <c r="I612" s="217"/>
      <c r="J612" s="231"/>
      <c r="K612" s="217"/>
      <c r="L612" s="224"/>
    </row>
    <row r="613" spans="1:12" x14ac:dyDescent="0.2">
      <c r="A613" s="221"/>
      <c r="B613" s="221"/>
      <c r="C613" s="217"/>
      <c r="D613" s="217"/>
      <c r="E613" s="217"/>
      <c r="F613" s="217"/>
      <c r="G613" s="217"/>
      <c r="H613" s="217"/>
      <c r="I613" s="217"/>
      <c r="J613" s="231"/>
      <c r="K613" s="217"/>
      <c r="L613" s="224"/>
    </row>
    <row r="614" spans="1:12" x14ac:dyDescent="0.2">
      <c r="A614" s="221"/>
      <c r="B614" s="221"/>
      <c r="C614" s="217"/>
      <c r="D614" s="217"/>
      <c r="E614" s="217"/>
      <c r="F614" s="217"/>
      <c r="G614" s="217"/>
      <c r="H614" s="217"/>
      <c r="I614" s="217"/>
      <c r="J614" s="231"/>
      <c r="K614" s="217"/>
      <c r="L614" s="224"/>
    </row>
    <row r="615" spans="1:12" x14ac:dyDescent="0.2">
      <c r="A615" s="221"/>
      <c r="B615" s="221"/>
      <c r="C615" s="217"/>
      <c r="D615" s="217"/>
      <c r="E615" s="217"/>
      <c r="F615" s="217"/>
      <c r="G615" s="217"/>
      <c r="H615" s="217"/>
      <c r="I615" s="217"/>
      <c r="J615" s="231"/>
      <c r="K615" s="217"/>
      <c r="L615" s="224"/>
    </row>
    <row r="616" spans="1:12" x14ac:dyDescent="0.2">
      <c r="A616" s="221"/>
      <c r="B616" s="221"/>
      <c r="C616" s="217"/>
      <c r="D616" s="217"/>
      <c r="E616" s="217"/>
      <c r="F616" s="217"/>
      <c r="G616" s="217"/>
      <c r="H616" s="217"/>
      <c r="I616" s="217"/>
      <c r="J616" s="231"/>
      <c r="K616" s="217"/>
      <c r="L616" s="224"/>
    </row>
    <row r="617" spans="1:12" x14ac:dyDescent="0.2">
      <c r="A617" s="221"/>
      <c r="B617" s="221"/>
      <c r="C617" s="217"/>
      <c r="D617" s="217"/>
      <c r="E617" s="217"/>
      <c r="F617" s="217"/>
      <c r="G617" s="217"/>
      <c r="H617" s="217"/>
      <c r="I617" s="217"/>
      <c r="J617" s="231"/>
      <c r="K617" s="217"/>
      <c r="L617" s="224"/>
    </row>
    <row r="618" spans="1:12" x14ac:dyDescent="0.2">
      <c r="A618" s="221"/>
      <c r="B618" s="221"/>
      <c r="C618" s="217"/>
      <c r="D618" s="217"/>
      <c r="E618" s="217"/>
      <c r="F618" s="217"/>
      <c r="G618" s="217"/>
      <c r="H618" s="217"/>
      <c r="I618" s="217"/>
      <c r="J618" s="231"/>
      <c r="K618" s="217"/>
      <c r="L618" s="224"/>
    </row>
    <row r="619" spans="1:12" x14ac:dyDescent="0.2">
      <c r="A619" s="221"/>
      <c r="B619" s="221"/>
      <c r="C619" s="217"/>
      <c r="D619" s="217"/>
      <c r="E619" s="217"/>
      <c r="F619" s="217"/>
      <c r="G619" s="217"/>
      <c r="H619" s="217"/>
      <c r="I619" s="217"/>
      <c r="J619" s="231"/>
      <c r="K619" s="217"/>
      <c r="L619" s="224"/>
    </row>
    <row r="620" spans="1:12" x14ac:dyDescent="0.2">
      <c r="A620" s="221"/>
      <c r="B620" s="221"/>
      <c r="C620" s="217"/>
      <c r="D620" s="217"/>
      <c r="E620" s="217"/>
      <c r="F620" s="217"/>
      <c r="G620" s="217"/>
      <c r="H620" s="217"/>
      <c r="I620" s="217"/>
      <c r="J620" s="231"/>
      <c r="K620" s="217"/>
      <c r="L620" s="224"/>
    </row>
    <row r="621" spans="1:12" x14ac:dyDescent="0.2">
      <c r="A621" s="221"/>
      <c r="B621" s="221"/>
      <c r="C621" s="217"/>
      <c r="D621" s="217"/>
      <c r="E621" s="217"/>
      <c r="F621" s="217"/>
      <c r="G621" s="217"/>
      <c r="H621" s="217"/>
      <c r="I621" s="217"/>
      <c r="J621" s="231"/>
      <c r="K621" s="217"/>
      <c r="L621" s="224"/>
    </row>
    <row r="622" spans="1:12" x14ac:dyDescent="0.2">
      <c r="A622" s="221"/>
      <c r="B622" s="221"/>
      <c r="C622" s="217"/>
      <c r="D622" s="217"/>
      <c r="E622" s="217"/>
      <c r="F622" s="217"/>
      <c r="G622" s="217"/>
      <c r="H622" s="217"/>
      <c r="I622" s="217"/>
      <c r="J622" s="231"/>
      <c r="K622" s="217"/>
      <c r="L622" s="224"/>
    </row>
    <row r="623" spans="1:12" x14ac:dyDescent="0.2">
      <c r="A623" s="221"/>
      <c r="B623" s="221"/>
      <c r="C623" s="217"/>
      <c r="D623" s="217"/>
      <c r="E623" s="217"/>
      <c r="F623" s="217"/>
      <c r="G623" s="217"/>
      <c r="H623" s="217"/>
      <c r="I623" s="217"/>
      <c r="J623" s="231"/>
      <c r="K623" s="217"/>
      <c r="L623" s="224"/>
    </row>
    <row r="624" spans="1:12" x14ac:dyDescent="0.2">
      <c r="A624" s="221"/>
      <c r="B624" s="221"/>
      <c r="C624" s="217"/>
      <c r="D624" s="217"/>
      <c r="E624" s="217"/>
      <c r="F624" s="217"/>
      <c r="G624" s="217"/>
      <c r="H624" s="217"/>
      <c r="I624" s="217"/>
      <c r="J624" s="231"/>
      <c r="K624" s="217"/>
      <c r="L624" s="224"/>
    </row>
    <row r="625" spans="1:12" x14ac:dyDescent="0.2">
      <c r="A625" s="221"/>
      <c r="B625" s="221"/>
      <c r="C625" s="217"/>
      <c r="D625" s="217"/>
      <c r="E625" s="217"/>
      <c r="F625" s="217"/>
      <c r="G625" s="217"/>
      <c r="H625" s="217"/>
      <c r="I625" s="217"/>
      <c r="J625" s="231"/>
      <c r="K625" s="217"/>
      <c r="L625" s="224"/>
    </row>
    <row r="626" spans="1:12" x14ac:dyDescent="0.2">
      <c r="A626" s="221"/>
      <c r="B626" s="221"/>
      <c r="C626" s="217"/>
      <c r="D626" s="217"/>
      <c r="E626" s="217"/>
      <c r="F626" s="217"/>
      <c r="G626" s="217"/>
      <c r="H626" s="217"/>
      <c r="I626" s="217"/>
      <c r="J626" s="231"/>
      <c r="K626" s="217"/>
      <c r="L626" s="224"/>
    </row>
    <row r="627" spans="1:12" x14ac:dyDescent="0.2">
      <c r="A627" s="221"/>
      <c r="B627" s="221"/>
      <c r="C627" s="217"/>
      <c r="D627" s="217"/>
      <c r="E627" s="217"/>
      <c r="F627" s="217"/>
      <c r="G627" s="217"/>
      <c r="H627" s="217"/>
      <c r="I627" s="217"/>
      <c r="J627" s="231"/>
      <c r="K627" s="217"/>
      <c r="L627" s="224"/>
    </row>
    <row r="628" spans="1:12" x14ac:dyDescent="0.2">
      <c r="A628" s="221"/>
      <c r="B628" s="221"/>
      <c r="C628" s="217"/>
      <c r="D628" s="217"/>
      <c r="E628" s="217"/>
      <c r="F628" s="217"/>
      <c r="G628" s="217"/>
      <c r="H628" s="217"/>
      <c r="I628" s="217"/>
      <c r="J628" s="231"/>
      <c r="K628" s="217"/>
      <c r="L628" s="224"/>
    </row>
    <row r="629" spans="1:12" x14ac:dyDescent="0.2">
      <c r="A629" s="221"/>
      <c r="B629" s="221"/>
      <c r="C629" s="217"/>
      <c r="D629" s="217"/>
      <c r="E629" s="217"/>
      <c r="F629" s="217"/>
      <c r="G629" s="217"/>
      <c r="H629" s="217"/>
      <c r="I629" s="217"/>
      <c r="J629" s="231"/>
      <c r="K629" s="217"/>
      <c r="L629" s="224"/>
    </row>
    <row r="630" spans="1:12" x14ac:dyDescent="0.2">
      <c r="A630" s="221"/>
      <c r="B630" s="221"/>
      <c r="C630" s="217"/>
      <c r="D630" s="217"/>
      <c r="E630" s="217"/>
      <c r="F630" s="217"/>
      <c r="G630" s="217"/>
      <c r="H630" s="217"/>
      <c r="I630" s="217"/>
      <c r="J630" s="231"/>
      <c r="K630" s="217"/>
      <c r="L630" s="224"/>
    </row>
    <row r="631" spans="1:12" x14ac:dyDescent="0.2">
      <c r="A631" s="221"/>
      <c r="B631" s="221"/>
      <c r="C631" s="217"/>
      <c r="D631" s="217"/>
      <c r="E631" s="217"/>
      <c r="F631" s="217"/>
      <c r="G631" s="217"/>
      <c r="H631" s="217"/>
      <c r="I631" s="217"/>
      <c r="J631" s="231"/>
      <c r="K631" s="217"/>
      <c r="L631" s="224"/>
    </row>
    <row r="632" spans="1:12" x14ac:dyDescent="0.2">
      <c r="A632" s="221"/>
      <c r="B632" s="221"/>
      <c r="C632" s="217"/>
      <c r="D632" s="217"/>
      <c r="E632" s="217"/>
      <c r="F632" s="217"/>
      <c r="G632" s="217"/>
      <c r="H632" s="217"/>
      <c r="I632" s="217"/>
      <c r="J632" s="231"/>
      <c r="K632" s="217"/>
      <c r="L632" s="224"/>
    </row>
    <row r="633" spans="1:12" x14ac:dyDescent="0.2">
      <c r="A633" s="221"/>
      <c r="B633" s="221"/>
      <c r="C633" s="217"/>
      <c r="D633" s="217"/>
      <c r="E633" s="217"/>
      <c r="F633" s="217"/>
      <c r="G633" s="217"/>
      <c r="H633" s="217"/>
      <c r="I633" s="217"/>
      <c r="J633" s="231"/>
      <c r="K633" s="217"/>
      <c r="L633" s="224"/>
    </row>
    <row r="634" spans="1:12" x14ac:dyDescent="0.2">
      <c r="A634" s="221"/>
      <c r="B634" s="221"/>
      <c r="C634" s="217"/>
      <c r="D634" s="217"/>
      <c r="E634" s="217"/>
      <c r="F634" s="217"/>
      <c r="G634" s="217"/>
      <c r="H634" s="217"/>
      <c r="I634" s="217"/>
      <c r="J634" s="231"/>
      <c r="K634" s="217"/>
      <c r="L634" s="224"/>
    </row>
    <row r="635" spans="1:12" x14ac:dyDescent="0.2">
      <c r="A635" s="221"/>
      <c r="B635" s="221"/>
      <c r="C635" s="217"/>
      <c r="D635" s="217"/>
      <c r="E635" s="217"/>
      <c r="F635" s="217"/>
      <c r="G635" s="217"/>
      <c r="H635" s="217"/>
      <c r="I635" s="217"/>
      <c r="J635" s="231"/>
      <c r="K635" s="217"/>
      <c r="L635" s="224"/>
    </row>
    <row r="636" spans="1:12" x14ac:dyDescent="0.2">
      <c r="A636" s="221"/>
      <c r="B636" s="221"/>
      <c r="C636" s="217"/>
      <c r="D636" s="217"/>
      <c r="E636" s="217"/>
      <c r="F636" s="217"/>
      <c r="G636" s="217"/>
      <c r="H636" s="217"/>
      <c r="I636" s="217"/>
      <c r="J636" s="231"/>
      <c r="K636" s="217"/>
      <c r="L636" s="224"/>
    </row>
    <row r="637" spans="1:12" x14ac:dyDescent="0.2">
      <c r="A637" s="221"/>
      <c r="B637" s="221"/>
      <c r="C637" s="217"/>
      <c r="D637" s="217"/>
      <c r="E637" s="217"/>
      <c r="F637" s="217"/>
      <c r="G637" s="217"/>
      <c r="H637" s="217"/>
      <c r="I637" s="217"/>
      <c r="J637" s="231"/>
      <c r="K637" s="217"/>
      <c r="L637" s="224"/>
    </row>
    <row r="638" spans="1:12" x14ac:dyDescent="0.2">
      <c r="A638" s="221"/>
      <c r="B638" s="221"/>
      <c r="C638" s="217"/>
      <c r="D638" s="217"/>
      <c r="E638" s="217"/>
      <c r="F638" s="217"/>
      <c r="G638" s="217"/>
      <c r="H638" s="217"/>
      <c r="I638" s="217"/>
      <c r="J638" s="231"/>
      <c r="K638" s="217"/>
      <c r="L638" s="224"/>
    </row>
    <row r="639" spans="1:12" x14ac:dyDescent="0.2">
      <c r="A639" s="221"/>
      <c r="B639" s="221"/>
      <c r="C639" s="217"/>
      <c r="D639" s="217"/>
      <c r="E639" s="217"/>
      <c r="F639" s="217"/>
      <c r="G639" s="217"/>
      <c r="H639" s="217"/>
      <c r="I639" s="217"/>
      <c r="J639" s="231"/>
      <c r="K639" s="217"/>
      <c r="L639" s="224"/>
    </row>
    <row r="640" spans="1:12" x14ac:dyDescent="0.2">
      <c r="A640" s="221"/>
      <c r="B640" s="221"/>
      <c r="C640" s="217"/>
      <c r="D640" s="217"/>
      <c r="E640" s="217"/>
      <c r="F640" s="217"/>
      <c r="G640" s="217"/>
      <c r="H640" s="217"/>
      <c r="I640" s="217"/>
      <c r="J640" s="231"/>
      <c r="K640" s="217"/>
      <c r="L640" s="224"/>
    </row>
    <row r="641" spans="1:12" x14ac:dyDescent="0.2">
      <c r="A641" s="221"/>
      <c r="B641" s="221"/>
      <c r="C641" s="217"/>
      <c r="D641" s="217"/>
      <c r="E641" s="217"/>
      <c r="F641" s="217"/>
      <c r="G641" s="217"/>
      <c r="H641" s="217"/>
      <c r="I641" s="217"/>
      <c r="J641" s="231"/>
      <c r="K641" s="217"/>
      <c r="L641" s="224"/>
    </row>
    <row r="642" spans="1:12" x14ac:dyDescent="0.2">
      <c r="A642" s="221"/>
      <c r="B642" s="221"/>
      <c r="C642" s="217"/>
      <c r="D642" s="217"/>
      <c r="E642" s="217"/>
      <c r="F642" s="217"/>
      <c r="G642" s="217"/>
      <c r="H642" s="217"/>
      <c r="I642" s="217"/>
      <c r="J642" s="231"/>
      <c r="K642" s="217"/>
      <c r="L642" s="224"/>
    </row>
    <row r="643" spans="1:12" x14ac:dyDescent="0.2">
      <c r="A643" s="221"/>
      <c r="B643" s="221"/>
      <c r="C643" s="217"/>
      <c r="D643" s="217"/>
      <c r="E643" s="217"/>
      <c r="F643" s="217"/>
      <c r="G643" s="217"/>
      <c r="H643" s="217"/>
      <c r="I643" s="217"/>
      <c r="J643" s="231"/>
      <c r="K643" s="217"/>
      <c r="L643" s="224"/>
    </row>
    <row r="644" spans="1:12" x14ac:dyDescent="0.2">
      <c r="A644" s="221"/>
      <c r="B644" s="221"/>
      <c r="C644" s="217"/>
      <c r="D644" s="217"/>
      <c r="E644" s="217"/>
      <c r="F644" s="217"/>
      <c r="G644" s="217"/>
      <c r="H644" s="217"/>
      <c r="I644" s="217"/>
      <c r="J644" s="231"/>
      <c r="K644" s="217"/>
      <c r="L644" s="224"/>
    </row>
    <row r="645" spans="1:12" x14ac:dyDescent="0.2">
      <c r="A645" s="221"/>
      <c r="B645" s="221"/>
      <c r="C645" s="217"/>
      <c r="D645" s="217"/>
      <c r="E645" s="217"/>
      <c r="F645" s="217"/>
      <c r="G645" s="217"/>
      <c r="H645" s="217"/>
      <c r="I645" s="217"/>
      <c r="J645" s="231"/>
      <c r="K645" s="217"/>
      <c r="L645" s="224"/>
    </row>
    <row r="646" spans="1:12" x14ac:dyDescent="0.2">
      <c r="A646" s="221"/>
      <c r="B646" s="221"/>
      <c r="C646" s="217"/>
      <c r="D646" s="217"/>
      <c r="E646" s="217"/>
      <c r="F646" s="217"/>
      <c r="G646" s="217"/>
      <c r="H646" s="217"/>
      <c r="I646" s="217"/>
      <c r="J646" s="231"/>
      <c r="K646" s="217"/>
      <c r="L646" s="224"/>
    </row>
    <row r="647" spans="1:12" x14ac:dyDescent="0.2">
      <c r="A647" s="221"/>
      <c r="B647" s="221"/>
      <c r="C647" s="217"/>
      <c r="D647" s="217"/>
      <c r="E647" s="217"/>
      <c r="F647" s="217"/>
      <c r="G647" s="217"/>
      <c r="H647" s="217"/>
      <c r="I647" s="217"/>
      <c r="J647" s="231"/>
      <c r="K647" s="217"/>
      <c r="L647" s="224"/>
    </row>
    <row r="648" spans="1:12" x14ac:dyDescent="0.2">
      <c r="A648" s="221"/>
      <c r="B648" s="221"/>
      <c r="C648" s="217"/>
      <c r="D648" s="217"/>
      <c r="E648" s="217"/>
      <c r="F648" s="217"/>
      <c r="G648" s="217"/>
      <c r="H648" s="217"/>
      <c r="I648" s="217"/>
      <c r="J648" s="231"/>
      <c r="K648" s="217"/>
      <c r="L648" s="224"/>
    </row>
    <row r="649" spans="1:12" x14ac:dyDescent="0.2">
      <c r="A649" s="221"/>
      <c r="B649" s="221"/>
      <c r="C649" s="217"/>
      <c r="D649" s="217"/>
      <c r="E649" s="217"/>
      <c r="F649" s="217"/>
      <c r="G649" s="217"/>
      <c r="H649" s="217"/>
      <c r="I649" s="217"/>
      <c r="J649" s="231"/>
      <c r="K649" s="217"/>
      <c r="L649" s="224"/>
    </row>
    <row r="650" spans="1:12" x14ac:dyDescent="0.2">
      <c r="A650" s="221"/>
      <c r="B650" s="221"/>
      <c r="C650" s="217"/>
      <c r="D650" s="217"/>
      <c r="E650" s="217"/>
      <c r="F650" s="217"/>
      <c r="G650" s="217"/>
      <c r="H650" s="217"/>
      <c r="I650" s="217"/>
      <c r="J650" s="231"/>
      <c r="K650" s="217"/>
      <c r="L650" s="224"/>
    </row>
    <row r="651" spans="1:12" x14ac:dyDescent="0.2">
      <c r="A651" s="221"/>
      <c r="B651" s="221"/>
      <c r="C651" s="217"/>
      <c r="D651" s="217"/>
      <c r="E651" s="217"/>
      <c r="F651" s="217"/>
      <c r="G651" s="217"/>
      <c r="H651" s="217"/>
      <c r="I651" s="217"/>
      <c r="J651" s="231"/>
      <c r="K651" s="217"/>
      <c r="L651" s="224"/>
    </row>
    <row r="652" spans="1:12" x14ac:dyDescent="0.2">
      <c r="A652" s="221"/>
      <c r="B652" s="221"/>
      <c r="C652" s="217"/>
      <c r="D652" s="217"/>
      <c r="E652" s="217"/>
      <c r="F652" s="217"/>
      <c r="G652" s="217"/>
      <c r="H652" s="217"/>
      <c r="I652" s="217"/>
      <c r="J652" s="231"/>
      <c r="K652" s="217"/>
      <c r="L652" s="224"/>
    </row>
    <row r="653" spans="1:12" x14ac:dyDescent="0.2">
      <c r="A653" s="221"/>
      <c r="B653" s="221"/>
      <c r="C653" s="217"/>
      <c r="D653" s="217"/>
      <c r="E653" s="217"/>
      <c r="F653" s="217"/>
      <c r="G653" s="217"/>
      <c r="H653" s="217"/>
      <c r="I653" s="217"/>
      <c r="J653" s="231"/>
      <c r="K653" s="217"/>
      <c r="L653" s="224"/>
    </row>
    <row r="654" spans="1:12" x14ac:dyDescent="0.2">
      <c r="A654" s="221"/>
      <c r="B654" s="221"/>
      <c r="C654" s="217"/>
      <c r="D654" s="217"/>
      <c r="E654" s="217"/>
      <c r="F654" s="217"/>
      <c r="G654" s="217"/>
      <c r="H654" s="217"/>
      <c r="I654" s="217"/>
      <c r="J654" s="231"/>
      <c r="K654" s="217"/>
      <c r="L654" s="224"/>
    </row>
    <row r="655" spans="1:12" x14ac:dyDescent="0.2">
      <c r="A655" s="221"/>
      <c r="B655" s="221"/>
      <c r="C655" s="217"/>
      <c r="D655" s="217"/>
      <c r="E655" s="217"/>
      <c r="F655" s="217"/>
      <c r="G655" s="217"/>
      <c r="H655" s="217"/>
      <c r="I655" s="217"/>
      <c r="J655" s="231"/>
      <c r="K655" s="217"/>
      <c r="L655" s="224"/>
    </row>
    <row r="656" spans="1:12" x14ac:dyDescent="0.2">
      <c r="A656" s="221"/>
      <c r="B656" s="221"/>
      <c r="C656" s="217"/>
      <c r="D656" s="217"/>
      <c r="E656" s="217"/>
      <c r="F656" s="217"/>
      <c r="G656" s="217"/>
      <c r="H656" s="217"/>
      <c r="I656" s="217"/>
      <c r="J656" s="231"/>
      <c r="K656" s="217"/>
      <c r="L656" s="224"/>
    </row>
    <row r="657" spans="1:12" x14ac:dyDescent="0.2">
      <c r="A657" s="221"/>
      <c r="B657" s="221"/>
      <c r="C657" s="217"/>
      <c r="D657" s="217"/>
      <c r="E657" s="217"/>
      <c r="F657" s="217"/>
      <c r="G657" s="217"/>
      <c r="H657" s="217"/>
      <c r="I657" s="217"/>
      <c r="J657" s="231"/>
      <c r="K657" s="217"/>
      <c r="L657" s="224"/>
    </row>
    <row r="658" spans="1:12" x14ac:dyDescent="0.2">
      <c r="A658" s="221"/>
      <c r="B658" s="221"/>
      <c r="C658" s="217"/>
      <c r="D658" s="217"/>
      <c r="E658" s="217"/>
      <c r="F658" s="217"/>
      <c r="G658" s="217"/>
      <c r="H658" s="217"/>
      <c r="I658" s="217"/>
      <c r="J658" s="231"/>
      <c r="K658" s="217"/>
      <c r="L658" s="224"/>
    </row>
    <row r="659" spans="1:12" x14ac:dyDescent="0.2">
      <c r="A659" s="221"/>
      <c r="B659" s="221"/>
      <c r="C659" s="217"/>
      <c r="D659" s="217"/>
      <c r="E659" s="217"/>
      <c r="F659" s="217"/>
      <c r="G659" s="217"/>
      <c r="H659" s="217"/>
      <c r="I659" s="217"/>
      <c r="J659" s="231"/>
      <c r="K659" s="217"/>
      <c r="L659" s="224"/>
    </row>
    <row r="660" spans="1:12" x14ac:dyDescent="0.2">
      <c r="A660" s="221"/>
      <c r="B660" s="221"/>
      <c r="C660" s="217"/>
      <c r="D660" s="217"/>
      <c r="E660" s="217"/>
      <c r="F660" s="217"/>
      <c r="G660" s="217"/>
      <c r="H660" s="217"/>
      <c r="I660" s="217"/>
      <c r="J660" s="231"/>
      <c r="K660" s="217"/>
      <c r="L660" s="224"/>
    </row>
    <row r="661" spans="1:12" x14ac:dyDescent="0.2">
      <c r="A661" s="221"/>
      <c r="B661" s="221"/>
      <c r="C661" s="217"/>
      <c r="D661" s="217"/>
      <c r="E661" s="217"/>
      <c r="F661" s="217"/>
      <c r="G661" s="217"/>
      <c r="H661" s="217"/>
      <c r="I661" s="217"/>
      <c r="J661" s="231"/>
      <c r="K661" s="217"/>
      <c r="L661" s="224"/>
    </row>
    <row r="662" spans="1:12" x14ac:dyDescent="0.2">
      <c r="A662" s="221"/>
      <c r="B662" s="221"/>
      <c r="C662" s="217"/>
      <c r="D662" s="217"/>
      <c r="E662" s="217"/>
      <c r="F662" s="217"/>
      <c r="G662" s="217"/>
      <c r="H662" s="217"/>
      <c r="I662" s="217"/>
      <c r="J662" s="231"/>
      <c r="K662" s="217"/>
      <c r="L662" s="224"/>
    </row>
    <row r="663" spans="1:12" x14ac:dyDescent="0.2">
      <c r="A663" s="221"/>
      <c r="B663" s="221"/>
      <c r="C663" s="217"/>
      <c r="D663" s="217"/>
      <c r="E663" s="217"/>
      <c r="F663" s="217"/>
      <c r="G663" s="217"/>
      <c r="H663" s="217"/>
      <c r="I663" s="217"/>
      <c r="J663" s="231"/>
      <c r="K663" s="217"/>
      <c r="L663" s="224"/>
    </row>
    <row r="664" spans="1:12" x14ac:dyDescent="0.2">
      <c r="A664" s="221"/>
      <c r="B664" s="221"/>
      <c r="C664" s="217"/>
      <c r="D664" s="217"/>
      <c r="E664" s="217"/>
      <c r="F664" s="217"/>
      <c r="G664" s="217"/>
      <c r="H664" s="217"/>
      <c r="I664" s="217"/>
      <c r="J664" s="231"/>
      <c r="K664" s="217"/>
      <c r="L664" s="224"/>
    </row>
    <row r="665" spans="1:12" x14ac:dyDescent="0.2">
      <c r="A665" s="221"/>
      <c r="B665" s="221"/>
      <c r="C665" s="217"/>
      <c r="D665" s="217"/>
      <c r="E665" s="217"/>
      <c r="F665" s="217"/>
      <c r="G665" s="217"/>
      <c r="H665" s="217"/>
      <c r="I665" s="217"/>
      <c r="J665" s="231"/>
      <c r="K665" s="217"/>
      <c r="L665" s="224"/>
    </row>
    <row r="666" spans="1:12" x14ac:dyDescent="0.2">
      <c r="A666" s="221"/>
      <c r="B666" s="221"/>
      <c r="C666" s="217"/>
      <c r="D666" s="217"/>
      <c r="E666" s="217"/>
      <c r="F666" s="217"/>
      <c r="G666" s="217"/>
      <c r="H666" s="217"/>
      <c r="I666" s="217"/>
      <c r="J666" s="231"/>
      <c r="K666" s="217"/>
      <c r="L666" s="224"/>
    </row>
    <row r="667" spans="1:12" x14ac:dyDescent="0.2">
      <c r="A667" s="221"/>
      <c r="B667" s="221"/>
      <c r="C667" s="217"/>
      <c r="D667" s="217"/>
      <c r="E667" s="217"/>
      <c r="F667" s="217"/>
      <c r="G667" s="217"/>
      <c r="H667" s="217"/>
      <c r="I667" s="217"/>
      <c r="J667" s="231"/>
      <c r="K667" s="217"/>
      <c r="L667" s="224"/>
    </row>
    <row r="668" spans="1:12" x14ac:dyDescent="0.2">
      <c r="A668" s="221"/>
      <c r="B668" s="221"/>
      <c r="C668" s="217"/>
      <c r="D668" s="217"/>
      <c r="E668" s="217"/>
      <c r="F668" s="217"/>
      <c r="G668" s="217"/>
      <c r="H668" s="217"/>
      <c r="I668" s="217"/>
      <c r="J668" s="231"/>
      <c r="K668" s="217"/>
      <c r="L668" s="224"/>
    </row>
    <row r="669" spans="1:12" x14ac:dyDescent="0.2">
      <c r="A669" s="221"/>
      <c r="B669" s="221"/>
      <c r="C669" s="217"/>
      <c r="D669" s="217"/>
      <c r="E669" s="217"/>
      <c r="F669" s="217"/>
      <c r="G669" s="217"/>
      <c r="H669" s="217"/>
      <c r="I669" s="217"/>
      <c r="J669" s="231"/>
      <c r="K669" s="217"/>
      <c r="L669" s="224"/>
    </row>
    <row r="670" spans="1:12" x14ac:dyDescent="0.2">
      <c r="A670" s="221"/>
      <c r="B670" s="221"/>
      <c r="C670" s="217"/>
      <c r="D670" s="217"/>
      <c r="E670" s="217"/>
      <c r="F670" s="217"/>
      <c r="G670" s="217"/>
      <c r="H670" s="217"/>
      <c r="I670" s="217"/>
      <c r="J670" s="231"/>
      <c r="K670" s="217"/>
      <c r="L670" s="224"/>
    </row>
    <row r="671" spans="1:12" x14ac:dyDescent="0.2">
      <c r="A671" s="221"/>
      <c r="B671" s="221"/>
      <c r="C671" s="217"/>
      <c r="D671" s="217"/>
      <c r="E671" s="217"/>
      <c r="F671" s="217"/>
      <c r="G671" s="217"/>
      <c r="H671" s="217"/>
      <c r="I671" s="217"/>
      <c r="J671" s="231"/>
      <c r="K671" s="217"/>
      <c r="L671" s="224"/>
    </row>
    <row r="672" spans="1:12" x14ac:dyDescent="0.2">
      <c r="A672" s="221"/>
      <c r="B672" s="221"/>
      <c r="C672" s="217"/>
      <c r="D672" s="217"/>
      <c r="E672" s="217"/>
      <c r="F672" s="217"/>
      <c r="G672" s="217"/>
      <c r="H672" s="217"/>
      <c r="I672" s="217"/>
      <c r="J672" s="231"/>
      <c r="K672" s="217"/>
      <c r="L672" s="224"/>
    </row>
    <row r="673" spans="1:12" x14ac:dyDescent="0.2">
      <c r="A673" s="221"/>
      <c r="B673" s="221"/>
      <c r="C673" s="217"/>
      <c r="D673" s="217"/>
      <c r="E673" s="217"/>
      <c r="F673" s="217"/>
      <c r="G673" s="217"/>
      <c r="H673" s="217"/>
      <c r="I673" s="217"/>
      <c r="J673" s="231"/>
      <c r="K673" s="217"/>
      <c r="L673" s="224"/>
    </row>
    <row r="674" spans="1:12" x14ac:dyDescent="0.2">
      <c r="A674" s="221"/>
      <c r="B674" s="221"/>
      <c r="C674" s="217"/>
      <c r="D674" s="217"/>
      <c r="E674" s="217"/>
      <c r="F674" s="217"/>
      <c r="G674" s="217"/>
      <c r="H674" s="217"/>
      <c r="I674" s="217"/>
      <c r="J674" s="231"/>
      <c r="K674" s="217"/>
      <c r="L674" s="224"/>
    </row>
    <row r="675" spans="1:12" x14ac:dyDescent="0.2">
      <c r="A675" s="221"/>
      <c r="B675" s="221"/>
      <c r="C675" s="217"/>
      <c r="D675" s="217"/>
      <c r="E675" s="217"/>
      <c r="F675" s="217"/>
      <c r="G675" s="217"/>
      <c r="H675" s="217"/>
      <c r="I675" s="217"/>
      <c r="J675" s="231"/>
      <c r="K675" s="217"/>
      <c r="L675" s="224"/>
    </row>
    <row r="676" spans="1:12" x14ac:dyDescent="0.2">
      <c r="A676" s="221"/>
      <c r="B676" s="221"/>
      <c r="C676" s="217"/>
      <c r="D676" s="217"/>
      <c r="E676" s="217"/>
      <c r="F676" s="217"/>
      <c r="G676" s="217"/>
      <c r="H676" s="217"/>
      <c r="I676" s="217"/>
      <c r="J676" s="231"/>
      <c r="K676" s="217"/>
      <c r="L676" s="224"/>
    </row>
    <row r="677" spans="1:12" x14ac:dyDescent="0.2">
      <c r="A677" s="221"/>
      <c r="B677" s="221"/>
      <c r="C677" s="217"/>
      <c r="D677" s="217"/>
      <c r="E677" s="217"/>
      <c r="F677" s="217"/>
      <c r="G677" s="217"/>
      <c r="H677" s="217"/>
      <c r="I677" s="217"/>
      <c r="J677" s="231"/>
      <c r="K677" s="217"/>
      <c r="L677" s="224"/>
    </row>
    <row r="678" spans="1:12" x14ac:dyDescent="0.2">
      <c r="A678" s="221"/>
      <c r="B678" s="221"/>
      <c r="C678" s="217"/>
      <c r="D678" s="217"/>
      <c r="E678" s="217"/>
      <c r="F678" s="217"/>
      <c r="G678" s="217"/>
      <c r="H678" s="217"/>
      <c r="I678" s="217"/>
      <c r="J678" s="231"/>
      <c r="K678" s="217"/>
      <c r="L678" s="224"/>
    </row>
    <row r="679" spans="1:12" x14ac:dyDescent="0.2">
      <c r="A679" s="221"/>
      <c r="B679" s="221"/>
      <c r="C679" s="217"/>
      <c r="D679" s="217"/>
      <c r="E679" s="217"/>
      <c r="F679" s="217"/>
      <c r="G679" s="217"/>
      <c r="H679" s="217"/>
      <c r="I679" s="217"/>
      <c r="J679" s="231"/>
      <c r="K679" s="217"/>
      <c r="L679" s="224"/>
    </row>
    <row r="680" spans="1:12" x14ac:dyDescent="0.2">
      <c r="A680" s="221"/>
      <c r="B680" s="221"/>
      <c r="C680" s="217"/>
      <c r="D680" s="217"/>
      <c r="E680" s="217"/>
      <c r="F680" s="217"/>
      <c r="G680" s="217"/>
      <c r="H680" s="217"/>
      <c r="I680" s="217"/>
      <c r="J680" s="231"/>
      <c r="K680" s="217"/>
      <c r="L680" s="224"/>
    </row>
    <row r="681" spans="1:12" x14ac:dyDescent="0.2">
      <c r="A681" s="221"/>
      <c r="B681" s="221"/>
      <c r="C681" s="217"/>
      <c r="D681" s="217"/>
      <c r="E681" s="217"/>
      <c r="F681" s="217"/>
      <c r="G681" s="217"/>
      <c r="H681" s="217"/>
      <c r="I681" s="217"/>
      <c r="J681" s="231"/>
      <c r="K681" s="217"/>
      <c r="L681" s="224"/>
    </row>
    <row r="682" spans="1:12" x14ac:dyDescent="0.2">
      <c r="A682" s="221"/>
      <c r="B682" s="221"/>
      <c r="C682" s="217"/>
      <c r="D682" s="217"/>
      <c r="E682" s="217"/>
      <c r="F682" s="217"/>
      <c r="G682" s="217"/>
      <c r="H682" s="217"/>
      <c r="I682" s="217"/>
      <c r="J682" s="231"/>
      <c r="K682" s="217"/>
      <c r="L682" s="224"/>
    </row>
    <row r="683" spans="1:12" x14ac:dyDescent="0.2">
      <c r="A683" s="221"/>
      <c r="B683" s="221"/>
      <c r="C683" s="217"/>
      <c r="D683" s="217"/>
      <c r="E683" s="217"/>
      <c r="F683" s="217"/>
      <c r="G683" s="217"/>
      <c r="H683" s="217"/>
      <c r="I683" s="217"/>
      <c r="J683" s="231"/>
      <c r="K683" s="217"/>
      <c r="L683" s="224"/>
    </row>
    <row r="684" spans="1:12" x14ac:dyDescent="0.2">
      <c r="A684" s="221"/>
      <c r="B684" s="221"/>
      <c r="C684" s="217"/>
      <c r="D684" s="217"/>
      <c r="E684" s="217"/>
      <c r="F684" s="217"/>
      <c r="G684" s="217"/>
      <c r="H684" s="217"/>
      <c r="I684" s="217"/>
      <c r="J684" s="231"/>
      <c r="K684" s="217"/>
      <c r="L684" s="224"/>
    </row>
    <row r="685" spans="1:12" x14ac:dyDescent="0.2">
      <c r="A685" s="221"/>
      <c r="B685" s="221"/>
      <c r="C685" s="217"/>
      <c r="D685" s="217"/>
      <c r="E685" s="217"/>
      <c r="F685" s="217"/>
      <c r="G685" s="217"/>
      <c r="H685" s="217"/>
      <c r="I685" s="217"/>
      <c r="J685" s="231"/>
      <c r="K685" s="217"/>
      <c r="L685" s="224"/>
    </row>
    <row r="686" spans="1:12" x14ac:dyDescent="0.2">
      <c r="A686" s="221"/>
      <c r="B686" s="221"/>
      <c r="C686" s="217"/>
      <c r="D686" s="217"/>
      <c r="E686" s="217"/>
      <c r="F686" s="217"/>
      <c r="G686" s="217"/>
      <c r="H686" s="217"/>
      <c r="I686" s="217"/>
      <c r="J686" s="231"/>
      <c r="K686" s="217"/>
      <c r="L686" s="224"/>
    </row>
    <row r="687" spans="1:12" x14ac:dyDescent="0.2">
      <c r="A687" s="221"/>
      <c r="B687" s="221"/>
      <c r="C687" s="217"/>
      <c r="D687" s="217"/>
      <c r="E687" s="217"/>
      <c r="F687" s="217"/>
      <c r="G687" s="217"/>
      <c r="H687" s="217"/>
      <c r="I687" s="217"/>
      <c r="J687" s="231"/>
      <c r="K687" s="217"/>
      <c r="L687" s="224"/>
    </row>
    <row r="688" spans="1:12" x14ac:dyDescent="0.2">
      <c r="A688" s="221"/>
      <c r="B688" s="221"/>
      <c r="C688" s="217"/>
      <c r="D688" s="217"/>
      <c r="E688" s="217"/>
      <c r="F688" s="217"/>
      <c r="G688" s="217"/>
      <c r="H688" s="217"/>
      <c r="I688" s="217"/>
      <c r="J688" s="231"/>
      <c r="K688" s="217"/>
      <c r="L688" s="224"/>
    </row>
    <row r="689" spans="1:12" x14ac:dyDescent="0.2">
      <c r="A689" s="221"/>
      <c r="B689" s="221"/>
      <c r="C689" s="217"/>
      <c r="D689" s="217"/>
      <c r="E689" s="217"/>
      <c r="F689" s="217"/>
      <c r="G689" s="217"/>
      <c r="H689" s="217"/>
      <c r="I689" s="217"/>
      <c r="J689" s="231"/>
      <c r="K689" s="217"/>
      <c r="L689" s="224"/>
    </row>
    <row r="690" spans="1:12" x14ac:dyDescent="0.2">
      <c r="A690" s="221"/>
      <c r="B690" s="221"/>
      <c r="C690" s="217"/>
      <c r="D690" s="217"/>
      <c r="E690" s="217"/>
      <c r="F690" s="217"/>
      <c r="G690" s="217"/>
      <c r="H690" s="217"/>
      <c r="I690" s="217"/>
      <c r="J690" s="231"/>
      <c r="K690" s="217"/>
      <c r="L690" s="224"/>
    </row>
    <row r="691" spans="1:12" x14ac:dyDescent="0.2">
      <c r="A691" s="221"/>
      <c r="B691" s="221"/>
      <c r="C691" s="217"/>
      <c r="D691" s="217"/>
      <c r="E691" s="217"/>
      <c r="F691" s="217"/>
      <c r="G691" s="217"/>
      <c r="H691" s="217"/>
      <c r="I691" s="217"/>
      <c r="J691" s="231"/>
      <c r="K691" s="217"/>
      <c r="L691" s="224"/>
    </row>
    <row r="692" spans="1:12" x14ac:dyDescent="0.2">
      <c r="A692" s="221"/>
      <c r="B692" s="221"/>
      <c r="C692" s="217"/>
      <c r="D692" s="217"/>
      <c r="E692" s="217"/>
      <c r="F692" s="217"/>
      <c r="G692" s="217"/>
      <c r="H692" s="217"/>
      <c r="I692" s="217"/>
      <c r="J692" s="231"/>
      <c r="K692" s="217"/>
      <c r="L692" s="224"/>
    </row>
    <row r="693" spans="1:12" x14ac:dyDescent="0.2">
      <c r="A693" s="221"/>
      <c r="B693" s="221"/>
      <c r="C693" s="217"/>
      <c r="D693" s="217"/>
      <c r="E693" s="217"/>
      <c r="F693" s="217"/>
      <c r="G693" s="217"/>
      <c r="H693" s="217"/>
      <c r="I693" s="217"/>
      <c r="J693" s="231"/>
      <c r="K693" s="217"/>
      <c r="L693" s="224"/>
    </row>
    <row r="694" spans="1:12" x14ac:dyDescent="0.2">
      <c r="A694" s="221"/>
      <c r="B694" s="221"/>
      <c r="C694" s="217"/>
      <c r="D694" s="217"/>
      <c r="E694" s="217"/>
      <c r="F694" s="217"/>
      <c r="G694" s="217"/>
      <c r="H694" s="217"/>
      <c r="I694" s="217"/>
      <c r="J694" s="231"/>
      <c r="K694" s="217"/>
      <c r="L694" s="224"/>
    </row>
  </sheetData>
  <autoFilter ref="A2:K2"/>
  <mergeCells count="7">
    <mergeCell ref="A15:A16"/>
    <mergeCell ref="A13:A14"/>
    <mergeCell ref="A3:A4"/>
    <mergeCell ref="A5:A6"/>
    <mergeCell ref="K43:L43"/>
    <mergeCell ref="A17:A18"/>
    <mergeCell ref="A19:A20"/>
  </mergeCells>
  <pageMargins left="0.21" right="0.2" top="0.3" bottom="0.98425196850393704" header="0.3" footer="0.51181102362204722"/>
  <pageSetup paperSize="9" scale="74" orientation="landscape" r:id="rId1"/>
  <headerFooter alignWithMargins="0"/>
  <colBreaks count="1" manualBreakCount="1">
    <brk id="21" max="70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114"/>
  <sheetViews>
    <sheetView workbookViewId="0">
      <pane xSplit="1" ySplit="2" topLeftCell="B93" activePane="bottomRight" state="frozen"/>
      <selection pane="topRight" activeCell="B1" sqref="B1"/>
      <selection pane="bottomLeft" activeCell="A4" sqref="A4"/>
      <selection pane="bottomRight" activeCell="J87" sqref="J87"/>
    </sheetView>
  </sheetViews>
  <sheetFormatPr defaultRowHeight="12.75" x14ac:dyDescent="0.2"/>
  <cols>
    <col min="1" max="1" width="51.5703125" style="326" customWidth="1"/>
    <col min="2" max="2" width="10.28515625" style="326" customWidth="1"/>
    <col min="3" max="3" width="8.5703125" style="326" customWidth="1"/>
    <col min="4" max="4" width="11.85546875" style="287" customWidth="1"/>
    <col min="5" max="5" width="5.7109375" style="287" customWidth="1"/>
    <col min="6" max="6" width="10.42578125" style="287" customWidth="1"/>
    <col min="7" max="7" width="14.5703125" style="328" customWidth="1"/>
    <col min="8" max="8" width="15" style="288" customWidth="1"/>
    <col min="9" max="9" width="7.7109375" style="287" bestFit="1" customWidth="1"/>
    <col min="10" max="10" width="11.7109375" style="289" customWidth="1"/>
    <col min="11" max="11" width="11.5703125" style="290" customWidth="1"/>
    <col min="12" max="12" width="30.5703125" style="290" customWidth="1"/>
    <col min="13" max="13" width="12" style="314" bestFit="1" customWidth="1"/>
    <col min="14" max="14" width="11" style="290" bestFit="1" customWidth="1"/>
    <col min="15" max="15" width="12.42578125" style="314" bestFit="1" customWidth="1"/>
    <col min="16" max="16" width="12.140625" style="314" bestFit="1" customWidth="1"/>
    <col min="17" max="17" width="12.7109375" style="314" bestFit="1" customWidth="1"/>
    <col min="18" max="18" width="13.42578125" style="314" bestFit="1" customWidth="1"/>
    <col min="19" max="19" width="14.42578125" style="315" bestFit="1" customWidth="1"/>
    <col min="20" max="20" width="14.42578125" style="314" bestFit="1" customWidth="1"/>
    <col min="21" max="21" width="14.42578125" style="168" bestFit="1" customWidth="1"/>
    <col min="22" max="22" width="12.140625" style="193" bestFit="1" customWidth="1"/>
    <col min="23" max="23" width="12.140625" style="162" bestFit="1" customWidth="1"/>
    <col min="24" max="24" width="7.28515625" style="162" bestFit="1" customWidth="1"/>
    <col min="25" max="25" width="11.85546875" style="193" bestFit="1" customWidth="1"/>
    <col min="26" max="26" width="11.85546875" style="162" bestFit="1" customWidth="1"/>
    <col min="27" max="27" width="10.7109375" style="162" customWidth="1"/>
    <col min="28" max="28" width="13.28515625" style="162" hidden="1" customWidth="1"/>
    <col min="29" max="29" width="8" style="162" hidden="1" customWidth="1"/>
    <col min="30" max="30" width="14.28515625" style="167" bestFit="1" customWidth="1"/>
    <col min="31" max="31" width="18.42578125" style="168" customWidth="1"/>
    <col min="32" max="32" width="13.28515625" style="168" bestFit="1" customWidth="1"/>
    <col min="33" max="33" width="13.85546875" style="169" hidden="1" customWidth="1"/>
    <col min="34" max="34" width="15.7109375" style="169" hidden="1" customWidth="1"/>
    <col min="35" max="35" width="0" style="169" hidden="1" customWidth="1"/>
    <col min="36" max="36" width="10.140625" style="169" hidden="1" customWidth="1"/>
    <col min="37" max="37" width="9.140625" style="167"/>
    <col min="38" max="38" width="11.5703125" style="167" hidden="1" customWidth="1"/>
    <col min="39" max="40" width="0" style="167" hidden="1" customWidth="1"/>
    <col min="41" max="41" width="11.7109375" style="167" bestFit="1" customWidth="1"/>
    <col min="42" max="42" width="11.7109375" style="197" bestFit="1" customWidth="1"/>
    <col min="43" max="46" width="9.140625" style="197"/>
    <col min="47" max="52" width="9.140625" style="316"/>
    <col min="53" max="256" width="9.140625" style="233"/>
    <col min="257" max="257" width="51.5703125" style="233" customWidth="1"/>
    <col min="258" max="258" width="10.28515625" style="233" customWidth="1"/>
    <col min="259" max="259" width="8.5703125" style="233" customWidth="1"/>
    <col min="260" max="260" width="11.85546875" style="233" customWidth="1"/>
    <col min="261" max="261" width="5.7109375" style="233" customWidth="1"/>
    <col min="262" max="262" width="10.42578125" style="233" customWidth="1"/>
    <col min="263" max="263" width="14.5703125" style="233" customWidth="1"/>
    <col min="264" max="264" width="15" style="233" customWidth="1"/>
    <col min="265" max="265" width="7.7109375" style="233" bestFit="1" customWidth="1"/>
    <col min="266" max="266" width="11.7109375" style="233" customWidth="1"/>
    <col min="267" max="267" width="11.5703125" style="233" customWidth="1"/>
    <col min="268" max="268" width="13" style="233" customWidth="1"/>
    <col min="269" max="269" width="12" style="233" bestFit="1" customWidth="1"/>
    <col min="270" max="270" width="11" style="233" bestFit="1" customWidth="1"/>
    <col min="271" max="271" width="12.42578125" style="233" bestFit="1" customWidth="1"/>
    <col min="272" max="272" width="12.140625" style="233" bestFit="1" customWidth="1"/>
    <col min="273" max="273" width="12.7109375" style="233" bestFit="1" customWidth="1"/>
    <col min="274" max="274" width="13.42578125" style="233" bestFit="1" customWidth="1"/>
    <col min="275" max="277" width="14.42578125" style="233" bestFit="1" customWidth="1"/>
    <col min="278" max="279" width="12.140625" style="233" bestFit="1" customWidth="1"/>
    <col min="280" max="280" width="7.28515625" style="233" bestFit="1" customWidth="1"/>
    <col min="281" max="282" width="11.85546875" style="233" bestFit="1" customWidth="1"/>
    <col min="283" max="283" width="10.7109375" style="233" customWidth="1"/>
    <col min="284" max="285" width="0" style="233" hidden="1" customWidth="1"/>
    <col min="286" max="286" width="14.28515625" style="233" bestFit="1" customWidth="1"/>
    <col min="287" max="287" width="18.42578125" style="233" customWidth="1"/>
    <col min="288" max="288" width="13.28515625" style="233" bestFit="1" customWidth="1"/>
    <col min="289" max="292" width="0" style="233" hidden="1" customWidth="1"/>
    <col min="293" max="293" width="9.140625" style="233"/>
    <col min="294" max="296" width="0" style="233" hidden="1" customWidth="1"/>
    <col min="297" max="298" width="11.7109375" style="233" bestFit="1" customWidth="1"/>
    <col min="299" max="512" width="9.140625" style="233"/>
    <col min="513" max="513" width="51.5703125" style="233" customWidth="1"/>
    <col min="514" max="514" width="10.28515625" style="233" customWidth="1"/>
    <col min="515" max="515" width="8.5703125" style="233" customWidth="1"/>
    <col min="516" max="516" width="11.85546875" style="233" customWidth="1"/>
    <col min="517" max="517" width="5.7109375" style="233" customWidth="1"/>
    <col min="518" max="518" width="10.42578125" style="233" customWidth="1"/>
    <col min="519" max="519" width="14.5703125" style="233" customWidth="1"/>
    <col min="520" max="520" width="15" style="233" customWidth="1"/>
    <col min="521" max="521" width="7.7109375" style="233" bestFit="1" customWidth="1"/>
    <col min="522" max="522" width="11.7109375" style="233" customWidth="1"/>
    <col min="523" max="523" width="11.5703125" style="233" customWidth="1"/>
    <col min="524" max="524" width="13" style="233" customWidth="1"/>
    <col min="525" max="525" width="12" style="233" bestFit="1" customWidth="1"/>
    <col min="526" max="526" width="11" style="233" bestFit="1" customWidth="1"/>
    <col min="527" max="527" width="12.42578125" style="233" bestFit="1" customWidth="1"/>
    <col min="528" max="528" width="12.140625" style="233" bestFit="1" customWidth="1"/>
    <col min="529" max="529" width="12.7109375" style="233" bestFit="1" customWidth="1"/>
    <col min="530" max="530" width="13.42578125" style="233" bestFit="1" customWidth="1"/>
    <col min="531" max="533" width="14.42578125" style="233" bestFit="1" customWidth="1"/>
    <col min="534" max="535" width="12.140625" style="233" bestFit="1" customWidth="1"/>
    <col min="536" max="536" width="7.28515625" style="233" bestFit="1" customWidth="1"/>
    <col min="537" max="538" width="11.85546875" style="233" bestFit="1" customWidth="1"/>
    <col min="539" max="539" width="10.7109375" style="233" customWidth="1"/>
    <col min="540" max="541" width="0" style="233" hidden="1" customWidth="1"/>
    <col min="542" max="542" width="14.28515625" style="233" bestFit="1" customWidth="1"/>
    <col min="543" max="543" width="18.42578125" style="233" customWidth="1"/>
    <col min="544" max="544" width="13.28515625" style="233" bestFit="1" customWidth="1"/>
    <col min="545" max="548" width="0" style="233" hidden="1" customWidth="1"/>
    <col min="549" max="549" width="9.140625" style="233"/>
    <col min="550" max="552" width="0" style="233" hidden="1" customWidth="1"/>
    <col min="553" max="554" width="11.7109375" style="233" bestFit="1" customWidth="1"/>
    <col min="555" max="768" width="9.140625" style="233"/>
    <col min="769" max="769" width="51.5703125" style="233" customWidth="1"/>
    <col min="770" max="770" width="10.28515625" style="233" customWidth="1"/>
    <col min="771" max="771" width="8.5703125" style="233" customWidth="1"/>
    <col min="772" max="772" width="11.85546875" style="233" customWidth="1"/>
    <col min="773" max="773" width="5.7109375" style="233" customWidth="1"/>
    <col min="774" max="774" width="10.42578125" style="233" customWidth="1"/>
    <col min="775" max="775" width="14.5703125" style="233" customWidth="1"/>
    <col min="776" max="776" width="15" style="233" customWidth="1"/>
    <col min="777" max="777" width="7.7109375" style="233" bestFit="1" customWidth="1"/>
    <col min="778" max="778" width="11.7109375" style="233" customWidth="1"/>
    <col min="779" max="779" width="11.5703125" style="233" customWidth="1"/>
    <col min="780" max="780" width="13" style="233" customWidth="1"/>
    <col min="781" max="781" width="12" style="233" bestFit="1" customWidth="1"/>
    <col min="782" max="782" width="11" style="233" bestFit="1" customWidth="1"/>
    <col min="783" max="783" width="12.42578125" style="233" bestFit="1" customWidth="1"/>
    <col min="784" max="784" width="12.140625" style="233" bestFit="1" customWidth="1"/>
    <col min="785" max="785" width="12.7109375" style="233" bestFit="1" customWidth="1"/>
    <col min="786" max="786" width="13.42578125" style="233" bestFit="1" customWidth="1"/>
    <col min="787" max="789" width="14.42578125" style="233" bestFit="1" customWidth="1"/>
    <col min="790" max="791" width="12.140625" style="233" bestFit="1" customWidth="1"/>
    <col min="792" max="792" width="7.28515625" style="233" bestFit="1" customWidth="1"/>
    <col min="793" max="794" width="11.85546875" style="233" bestFit="1" customWidth="1"/>
    <col min="795" max="795" width="10.7109375" style="233" customWidth="1"/>
    <col min="796" max="797" width="0" style="233" hidden="1" customWidth="1"/>
    <col min="798" max="798" width="14.28515625" style="233" bestFit="1" customWidth="1"/>
    <col min="799" max="799" width="18.42578125" style="233" customWidth="1"/>
    <col min="800" max="800" width="13.28515625" style="233" bestFit="1" customWidth="1"/>
    <col min="801" max="804" width="0" style="233" hidden="1" customWidth="1"/>
    <col min="805" max="805" width="9.140625" style="233"/>
    <col min="806" max="808" width="0" style="233" hidden="1" customWidth="1"/>
    <col min="809" max="810" width="11.7109375" style="233" bestFit="1" customWidth="1"/>
    <col min="811" max="1024" width="9.140625" style="233"/>
    <col min="1025" max="1025" width="51.5703125" style="233" customWidth="1"/>
    <col min="1026" max="1026" width="10.28515625" style="233" customWidth="1"/>
    <col min="1027" max="1027" width="8.5703125" style="233" customWidth="1"/>
    <col min="1028" max="1028" width="11.85546875" style="233" customWidth="1"/>
    <col min="1029" max="1029" width="5.7109375" style="233" customWidth="1"/>
    <col min="1030" max="1030" width="10.42578125" style="233" customWidth="1"/>
    <col min="1031" max="1031" width="14.5703125" style="233" customWidth="1"/>
    <col min="1032" max="1032" width="15" style="233" customWidth="1"/>
    <col min="1033" max="1033" width="7.7109375" style="233" bestFit="1" customWidth="1"/>
    <col min="1034" max="1034" width="11.7109375" style="233" customWidth="1"/>
    <col min="1035" max="1035" width="11.5703125" style="233" customWidth="1"/>
    <col min="1036" max="1036" width="13" style="233" customWidth="1"/>
    <col min="1037" max="1037" width="12" style="233" bestFit="1" customWidth="1"/>
    <col min="1038" max="1038" width="11" style="233" bestFit="1" customWidth="1"/>
    <col min="1039" max="1039" width="12.42578125" style="233" bestFit="1" customWidth="1"/>
    <col min="1040" max="1040" width="12.140625" style="233" bestFit="1" customWidth="1"/>
    <col min="1041" max="1041" width="12.7109375" style="233" bestFit="1" customWidth="1"/>
    <col min="1042" max="1042" width="13.42578125" style="233" bestFit="1" customWidth="1"/>
    <col min="1043" max="1045" width="14.42578125" style="233" bestFit="1" customWidth="1"/>
    <col min="1046" max="1047" width="12.140625" style="233" bestFit="1" customWidth="1"/>
    <col min="1048" max="1048" width="7.28515625" style="233" bestFit="1" customWidth="1"/>
    <col min="1049" max="1050" width="11.85546875" style="233" bestFit="1" customWidth="1"/>
    <col min="1051" max="1051" width="10.7109375" style="233" customWidth="1"/>
    <col min="1052" max="1053" width="0" style="233" hidden="1" customWidth="1"/>
    <col min="1054" max="1054" width="14.28515625" style="233" bestFit="1" customWidth="1"/>
    <col min="1055" max="1055" width="18.42578125" style="233" customWidth="1"/>
    <col min="1056" max="1056" width="13.28515625" style="233" bestFit="1" customWidth="1"/>
    <col min="1057" max="1060" width="0" style="233" hidden="1" customWidth="1"/>
    <col min="1061" max="1061" width="9.140625" style="233"/>
    <col min="1062" max="1064" width="0" style="233" hidden="1" customWidth="1"/>
    <col min="1065" max="1066" width="11.7109375" style="233" bestFit="1" customWidth="1"/>
    <col min="1067" max="1280" width="9.140625" style="233"/>
    <col min="1281" max="1281" width="51.5703125" style="233" customWidth="1"/>
    <col min="1282" max="1282" width="10.28515625" style="233" customWidth="1"/>
    <col min="1283" max="1283" width="8.5703125" style="233" customWidth="1"/>
    <col min="1284" max="1284" width="11.85546875" style="233" customWidth="1"/>
    <col min="1285" max="1285" width="5.7109375" style="233" customWidth="1"/>
    <col min="1286" max="1286" width="10.42578125" style="233" customWidth="1"/>
    <col min="1287" max="1287" width="14.5703125" style="233" customWidth="1"/>
    <col min="1288" max="1288" width="15" style="233" customWidth="1"/>
    <col min="1289" max="1289" width="7.7109375" style="233" bestFit="1" customWidth="1"/>
    <col min="1290" max="1290" width="11.7109375" style="233" customWidth="1"/>
    <col min="1291" max="1291" width="11.5703125" style="233" customWidth="1"/>
    <col min="1292" max="1292" width="13" style="233" customWidth="1"/>
    <col min="1293" max="1293" width="12" style="233" bestFit="1" customWidth="1"/>
    <col min="1294" max="1294" width="11" style="233" bestFit="1" customWidth="1"/>
    <col min="1295" max="1295" width="12.42578125" style="233" bestFit="1" customWidth="1"/>
    <col min="1296" max="1296" width="12.140625" style="233" bestFit="1" customWidth="1"/>
    <col min="1297" max="1297" width="12.7109375" style="233" bestFit="1" customWidth="1"/>
    <col min="1298" max="1298" width="13.42578125" style="233" bestFit="1" customWidth="1"/>
    <col min="1299" max="1301" width="14.42578125" style="233" bestFit="1" customWidth="1"/>
    <col min="1302" max="1303" width="12.140625" style="233" bestFit="1" customWidth="1"/>
    <col min="1304" max="1304" width="7.28515625" style="233" bestFit="1" customWidth="1"/>
    <col min="1305" max="1306" width="11.85546875" style="233" bestFit="1" customWidth="1"/>
    <col min="1307" max="1307" width="10.7109375" style="233" customWidth="1"/>
    <col min="1308" max="1309" width="0" style="233" hidden="1" customWidth="1"/>
    <col min="1310" max="1310" width="14.28515625" style="233" bestFit="1" customWidth="1"/>
    <col min="1311" max="1311" width="18.42578125" style="233" customWidth="1"/>
    <col min="1312" max="1312" width="13.28515625" style="233" bestFit="1" customWidth="1"/>
    <col min="1313" max="1316" width="0" style="233" hidden="1" customWidth="1"/>
    <col min="1317" max="1317" width="9.140625" style="233"/>
    <col min="1318" max="1320" width="0" style="233" hidden="1" customWidth="1"/>
    <col min="1321" max="1322" width="11.7109375" style="233" bestFit="1" customWidth="1"/>
    <col min="1323" max="1536" width="9.140625" style="233"/>
    <col min="1537" max="1537" width="51.5703125" style="233" customWidth="1"/>
    <col min="1538" max="1538" width="10.28515625" style="233" customWidth="1"/>
    <col min="1539" max="1539" width="8.5703125" style="233" customWidth="1"/>
    <col min="1540" max="1540" width="11.85546875" style="233" customWidth="1"/>
    <col min="1541" max="1541" width="5.7109375" style="233" customWidth="1"/>
    <col min="1542" max="1542" width="10.42578125" style="233" customWidth="1"/>
    <col min="1543" max="1543" width="14.5703125" style="233" customWidth="1"/>
    <col min="1544" max="1544" width="15" style="233" customWidth="1"/>
    <col min="1545" max="1545" width="7.7109375" style="233" bestFit="1" customWidth="1"/>
    <col min="1546" max="1546" width="11.7109375" style="233" customWidth="1"/>
    <col min="1547" max="1547" width="11.5703125" style="233" customWidth="1"/>
    <col min="1548" max="1548" width="13" style="233" customWidth="1"/>
    <col min="1549" max="1549" width="12" style="233" bestFit="1" customWidth="1"/>
    <col min="1550" max="1550" width="11" style="233" bestFit="1" customWidth="1"/>
    <col min="1551" max="1551" width="12.42578125" style="233" bestFit="1" customWidth="1"/>
    <col min="1552" max="1552" width="12.140625" style="233" bestFit="1" customWidth="1"/>
    <col min="1553" max="1553" width="12.7109375" style="233" bestFit="1" customWidth="1"/>
    <col min="1554" max="1554" width="13.42578125" style="233" bestFit="1" customWidth="1"/>
    <col min="1555" max="1557" width="14.42578125" style="233" bestFit="1" customWidth="1"/>
    <col min="1558" max="1559" width="12.140625" style="233" bestFit="1" customWidth="1"/>
    <col min="1560" max="1560" width="7.28515625" style="233" bestFit="1" customWidth="1"/>
    <col min="1561" max="1562" width="11.85546875" style="233" bestFit="1" customWidth="1"/>
    <col min="1563" max="1563" width="10.7109375" style="233" customWidth="1"/>
    <col min="1564" max="1565" width="0" style="233" hidden="1" customWidth="1"/>
    <col min="1566" max="1566" width="14.28515625" style="233" bestFit="1" customWidth="1"/>
    <col min="1567" max="1567" width="18.42578125" style="233" customWidth="1"/>
    <col min="1568" max="1568" width="13.28515625" style="233" bestFit="1" customWidth="1"/>
    <col min="1569" max="1572" width="0" style="233" hidden="1" customWidth="1"/>
    <col min="1573" max="1573" width="9.140625" style="233"/>
    <col min="1574" max="1576" width="0" style="233" hidden="1" customWidth="1"/>
    <col min="1577" max="1578" width="11.7109375" style="233" bestFit="1" customWidth="1"/>
    <col min="1579" max="1792" width="9.140625" style="233"/>
    <col min="1793" max="1793" width="51.5703125" style="233" customWidth="1"/>
    <col min="1794" max="1794" width="10.28515625" style="233" customWidth="1"/>
    <col min="1795" max="1795" width="8.5703125" style="233" customWidth="1"/>
    <col min="1796" max="1796" width="11.85546875" style="233" customWidth="1"/>
    <col min="1797" max="1797" width="5.7109375" style="233" customWidth="1"/>
    <col min="1798" max="1798" width="10.42578125" style="233" customWidth="1"/>
    <col min="1799" max="1799" width="14.5703125" style="233" customWidth="1"/>
    <col min="1800" max="1800" width="15" style="233" customWidth="1"/>
    <col min="1801" max="1801" width="7.7109375" style="233" bestFit="1" customWidth="1"/>
    <col min="1802" max="1802" width="11.7109375" style="233" customWidth="1"/>
    <col min="1803" max="1803" width="11.5703125" style="233" customWidth="1"/>
    <col min="1804" max="1804" width="13" style="233" customWidth="1"/>
    <col min="1805" max="1805" width="12" style="233" bestFit="1" customWidth="1"/>
    <col min="1806" max="1806" width="11" style="233" bestFit="1" customWidth="1"/>
    <col min="1807" max="1807" width="12.42578125" style="233" bestFit="1" customWidth="1"/>
    <col min="1808" max="1808" width="12.140625" style="233" bestFit="1" customWidth="1"/>
    <col min="1809" max="1809" width="12.7109375" style="233" bestFit="1" customWidth="1"/>
    <col min="1810" max="1810" width="13.42578125" style="233" bestFit="1" customWidth="1"/>
    <col min="1811" max="1813" width="14.42578125" style="233" bestFit="1" customWidth="1"/>
    <col min="1814" max="1815" width="12.140625" style="233" bestFit="1" customWidth="1"/>
    <col min="1816" max="1816" width="7.28515625" style="233" bestFit="1" customWidth="1"/>
    <col min="1817" max="1818" width="11.85546875" style="233" bestFit="1" customWidth="1"/>
    <col min="1819" max="1819" width="10.7109375" style="233" customWidth="1"/>
    <col min="1820" max="1821" width="0" style="233" hidden="1" customWidth="1"/>
    <col min="1822" max="1822" width="14.28515625" style="233" bestFit="1" customWidth="1"/>
    <col min="1823" max="1823" width="18.42578125" style="233" customWidth="1"/>
    <col min="1824" max="1824" width="13.28515625" style="233" bestFit="1" customWidth="1"/>
    <col min="1825" max="1828" width="0" style="233" hidden="1" customWidth="1"/>
    <col min="1829" max="1829" width="9.140625" style="233"/>
    <col min="1830" max="1832" width="0" style="233" hidden="1" customWidth="1"/>
    <col min="1833" max="1834" width="11.7109375" style="233" bestFit="1" customWidth="1"/>
    <col min="1835" max="2048" width="9.140625" style="233"/>
    <col min="2049" max="2049" width="51.5703125" style="233" customWidth="1"/>
    <col min="2050" max="2050" width="10.28515625" style="233" customWidth="1"/>
    <col min="2051" max="2051" width="8.5703125" style="233" customWidth="1"/>
    <col min="2052" max="2052" width="11.85546875" style="233" customWidth="1"/>
    <col min="2053" max="2053" width="5.7109375" style="233" customWidth="1"/>
    <col min="2054" max="2054" width="10.42578125" style="233" customWidth="1"/>
    <col min="2055" max="2055" width="14.5703125" style="233" customWidth="1"/>
    <col min="2056" max="2056" width="15" style="233" customWidth="1"/>
    <col min="2057" max="2057" width="7.7109375" style="233" bestFit="1" customWidth="1"/>
    <col min="2058" max="2058" width="11.7109375" style="233" customWidth="1"/>
    <col min="2059" max="2059" width="11.5703125" style="233" customWidth="1"/>
    <col min="2060" max="2060" width="13" style="233" customWidth="1"/>
    <col min="2061" max="2061" width="12" style="233" bestFit="1" customWidth="1"/>
    <col min="2062" max="2062" width="11" style="233" bestFit="1" customWidth="1"/>
    <col min="2063" max="2063" width="12.42578125" style="233" bestFit="1" customWidth="1"/>
    <col min="2064" max="2064" width="12.140625" style="233" bestFit="1" customWidth="1"/>
    <col min="2065" max="2065" width="12.7109375" style="233" bestFit="1" customWidth="1"/>
    <col min="2066" max="2066" width="13.42578125" style="233" bestFit="1" customWidth="1"/>
    <col min="2067" max="2069" width="14.42578125" style="233" bestFit="1" customWidth="1"/>
    <col min="2070" max="2071" width="12.140625" style="233" bestFit="1" customWidth="1"/>
    <col min="2072" max="2072" width="7.28515625" style="233" bestFit="1" customWidth="1"/>
    <col min="2073" max="2074" width="11.85546875" style="233" bestFit="1" customWidth="1"/>
    <col min="2075" max="2075" width="10.7109375" style="233" customWidth="1"/>
    <col min="2076" max="2077" width="0" style="233" hidden="1" customWidth="1"/>
    <col min="2078" max="2078" width="14.28515625" style="233" bestFit="1" customWidth="1"/>
    <col min="2079" max="2079" width="18.42578125" style="233" customWidth="1"/>
    <col min="2080" max="2080" width="13.28515625" style="233" bestFit="1" customWidth="1"/>
    <col min="2081" max="2084" width="0" style="233" hidden="1" customWidth="1"/>
    <col min="2085" max="2085" width="9.140625" style="233"/>
    <col min="2086" max="2088" width="0" style="233" hidden="1" customWidth="1"/>
    <col min="2089" max="2090" width="11.7109375" style="233" bestFit="1" customWidth="1"/>
    <col min="2091" max="2304" width="9.140625" style="233"/>
    <col min="2305" max="2305" width="51.5703125" style="233" customWidth="1"/>
    <col min="2306" max="2306" width="10.28515625" style="233" customWidth="1"/>
    <col min="2307" max="2307" width="8.5703125" style="233" customWidth="1"/>
    <col min="2308" max="2308" width="11.85546875" style="233" customWidth="1"/>
    <col min="2309" max="2309" width="5.7109375" style="233" customWidth="1"/>
    <col min="2310" max="2310" width="10.42578125" style="233" customWidth="1"/>
    <col min="2311" max="2311" width="14.5703125" style="233" customWidth="1"/>
    <col min="2312" max="2312" width="15" style="233" customWidth="1"/>
    <col min="2313" max="2313" width="7.7109375" style="233" bestFit="1" customWidth="1"/>
    <col min="2314" max="2314" width="11.7109375" style="233" customWidth="1"/>
    <col min="2315" max="2315" width="11.5703125" style="233" customWidth="1"/>
    <col min="2316" max="2316" width="13" style="233" customWidth="1"/>
    <col min="2317" max="2317" width="12" style="233" bestFit="1" customWidth="1"/>
    <col min="2318" max="2318" width="11" style="233" bestFit="1" customWidth="1"/>
    <col min="2319" max="2319" width="12.42578125" style="233" bestFit="1" customWidth="1"/>
    <col min="2320" max="2320" width="12.140625" style="233" bestFit="1" customWidth="1"/>
    <col min="2321" max="2321" width="12.7109375" style="233" bestFit="1" customWidth="1"/>
    <col min="2322" max="2322" width="13.42578125" style="233" bestFit="1" customWidth="1"/>
    <col min="2323" max="2325" width="14.42578125" style="233" bestFit="1" customWidth="1"/>
    <col min="2326" max="2327" width="12.140625" style="233" bestFit="1" customWidth="1"/>
    <col min="2328" max="2328" width="7.28515625" style="233" bestFit="1" customWidth="1"/>
    <col min="2329" max="2330" width="11.85546875" style="233" bestFit="1" customWidth="1"/>
    <col min="2331" max="2331" width="10.7109375" style="233" customWidth="1"/>
    <col min="2332" max="2333" width="0" style="233" hidden="1" customWidth="1"/>
    <col min="2334" max="2334" width="14.28515625" style="233" bestFit="1" customWidth="1"/>
    <col min="2335" max="2335" width="18.42578125" style="233" customWidth="1"/>
    <col min="2336" max="2336" width="13.28515625" style="233" bestFit="1" customWidth="1"/>
    <col min="2337" max="2340" width="0" style="233" hidden="1" customWidth="1"/>
    <col min="2341" max="2341" width="9.140625" style="233"/>
    <col min="2342" max="2344" width="0" style="233" hidden="1" customWidth="1"/>
    <col min="2345" max="2346" width="11.7109375" style="233" bestFit="1" customWidth="1"/>
    <col min="2347" max="2560" width="9.140625" style="233"/>
    <col min="2561" max="2561" width="51.5703125" style="233" customWidth="1"/>
    <col min="2562" max="2562" width="10.28515625" style="233" customWidth="1"/>
    <col min="2563" max="2563" width="8.5703125" style="233" customWidth="1"/>
    <col min="2564" max="2564" width="11.85546875" style="233" customWidth="1"/>
    <col min="2565" max="2565" width="5.7109375" style="233" customWidth="1"/>
    <col min="2566" max="2566" width="10.42578125" style="233" customWidth="1"/>
    <col min="2567" max="2567" width="14.5703125" style="233" customWidth="1"/>
    <col min="2568" max="2568" width="15" style="233" customWidth="1"/>
    <col min="2569" max="2569" width="7.7109375" style="233" bestFit="1" customWidth="1"/>
    <col min="2570" max="2570" width="11.7109375" style="233" customWidth="1"/>
    <col min="2571" max="2571" width="11.5703125" style="233" customWidth="1"/>
    <col min="2572" max="2572" width="13" style="233" customWidth="1"/>
    <col min="2573" max="2573" width="12" style="233" bestFit="1" customWidth="1"/>
    <col min="2574" max="2574" width="11" style="233" bestFit="1" customWidth="1"/>
    <col min="2575" max="2575" width="12.42578125" style="233" bestFit="1" customWidth="1"/>
    <col min="2576" max="2576" width="12.140625" style="233" bestFit="1" customWidth="1"/>
    <col min="2577" max="2577" width="12.7109375" style="233" bestFit="1" customWidth="1"/>
    <col min="2578" max="2578" width="13.42578125" style="233" bestFit="1" customWidth="1"/>
    <col min="2579" max="2581" width="14.42578125" style="233" bestFit="1" customWidth="1"/>
    <col min="2582" max="2583" width="12.140625" style="233" bestFit="1" customWidth="1"/>
    <col min="2584" max="2584" width="7.28515625" style="233" bestFit="1" customWidth="1"/>
    <col min="2585" max="2586" width="11.85546875" style="233" bestFit="1" customWidth="1"/>
    <col min="2587" max="2587" width="10.7109375" style="233" customWidth="1"/>
    <col min="2588" max="2589" width="0" style="233" hidden="1" customWidth="1"/>
    <col min="2590" max="2590" width="14.28515625" style="233" bestFit="1" customWidth="1"/>
    <col min="2591" max="2591" width="18.42578125" style="233" customWidth="1"/>
    <col min="2592" max="2592" width="13.28515625" style="233" bestFit="1" customWidth="1"/>
    <col min="2593" max="2596" width="0" style="233" hidden="1" customWidth="1"/>
    <col min="2597" max="2597" width="9.140625" style="233"/>
    <col min="2598" max="2600" width="0" style="233" hidden="1" customWidth="1"/>
    <col min="2601" max="2602" width="11.7109375" style="233" bestFit="1" customWidth="1"/>
    <col min="2603" max="2816" width="9.140625" style="233"/>
    <col min="2817" max="2817" width="51.5703125" style="233" customWidth="1"/>
    <col min="2818" max="2818" width="10.28515625" style="233" customWidth="1"/>
    <col min="2819" max="2819" width="8.5703125" style="233" customWidth="1"/>
    <col min="2820" max="2820" width="11.85546875" style="233" customWidth="1"/>
    <col min="2821" max="2821" width="5.7109375" style="233" customWidth="1"/>
    <col min="2822" max="2822" width="10.42578125" style="233" customWidth="1"/>
    <col min="2823" max="2823" width="14.5703125" style="233" customWidth="1"/>
    <col min="2824" max="2824" width="15" style="233" customWidth="1"/>
    <col min="2825" max="2825" width="7.7109375" style="233" bestFit="1" customWidth="1"/>
    <col min="2826" max="2826" width="11.7109375" style="233" customWidth="1"/>
    <col min="2827" max="2827" width="11.5703125" style="233" customWidth="1"/>
    <col min="2828" max="2828" width="13" style="233" customWidth="1"/>
    <col min="2829" max="2829" width="12" style="233" bestFit="1" customWidth="1"/>
    <col min="2830" max="2830" width="11" style="233" bestFit="1" customWidth="1"/>
    <col min="2831" max="2831" width="12.42578125" style="233" bestFit="1" customWidth="1"/>
    <col min="2832" max="2832" width="12.140625" style="233" bestFit="1" customWidth="1"/>
    <col min="2833" max="2833" width="12.7109375" style="233" bestFit="1" customWidth="1"/>
    <col min="2834" max="2834" width="13.42578125" style="233" bestFit="1" customWidth="1"/>
    <col min="2835" max="2837" width="14.42578125" style="233" bestFit="1" customWidth="1"/>
    <col min="2838" max="2839" width="12.140625" style="233" bestFit="1" customWidth="1"/>
    <col min="2840" max="2840" width="7.28515625" style="233" bestFit="1" customWidth="1"/>
    <col min="2841" max="2842" width="11.85546875" style="233" bestFit="1" customWidth="1"/>
    <col min="2843" max="2843" width="10.7109375" style="233" customWidth="1"/>
    <col min="2844" max="2845" width="0" style="233" hidden="1" customWidth="1"/>
    <col min="2846" max="2846" width="14.28515625" style="233" bestFit="1" customWidth="1"/>
    <col min="2847" max="2847" width="18.42578125" style="233" customWidth="1"/>
    <col min="2848" max="2848" width="13.28515625" style="233" bestFit="1" customWidth="1"/>
    <col min="2849" max="2852" width="0" style="233" hidden="1" customWidth="1"/>
    <col min="2853" max="2853" width="9.140625" style="233"/>
    <col min="2854" max="2856" width="0" style="233" hidden="1" customWidth="1"/>
    <col min="2857" max="2858" width="11.7109375" style="233" bestFit="1" customWidth="1"/>
    <col min="2859" max="3072" width="9.140625" style="233"/>
    <col min="3073" max="3073" width="51.5703125" style="233" customWidth="1"/>
    <col min="3074" max="3074" width="10.28515625" style="233" customWidth="1"/>
    <col min="3075" max="3075" width="8.5703125" style="233" customWidth="1"/>
    <col min="3076" max="3076" width="11.85546875" style="233" customWidth="1"/>
    <col min="3077" max="3077" width="5.7109375" style="233" customWidth="1"/>
    <col min="3078" max="3078" width="10.42578125" style="233" customWidth="1"/>
    <col min="3079" max="3079" width="14.5703125" style="233" customWidth="1"/>
    <col min="3080" max="3080" width="15" style="233" customWidth="1"/>
    <col min="3081" max="3081" width="7.7109375" style="233" bestFit="1" customWidth="1"/>
    <col min="3082" max="3082" width="11.7109375" style="233" customWidth="1"/>
    <col min="3083" max="3083" width="11.5703125" style="233" customWidth="1"/>
    <col min="3084" max="3084" width="13" style="233" customWidth="1"/>
    <col min="3085" max="3085" width="12" style="233" bestFit="1" customWidth="1"/>
    <col min="3086" max="3086" width="11" style="233" bestFit="1" customWidth="1"/>
    <col min="3087" max="3087" width="12.42578125" style="233" bestFit="1" customWidth="1"/>
    <col min="3088" max="3088" width="12.140625" style="233" bestFit="1" customWidth="1"/>
    <col min="3089" max="3089" width="12.7109375" style="233" bestFit="1" customWidth="1"/>
    <col min="3090" max="3090" width="13.42578125" style="233" bestFit="1" customWidth="1"/>
    <col min="3091" max="3093" width="14.42578125" style="233" bestFit="1" customWidth="1"/>
    <col min="3094" max="3095" width="12.140625" style="233" bestFit="1" customWidth="1"/>
    <col min="3096" max="3096" width="7.28515625" style="233" bestFit="1" customWidth="1"/>
    <col min="3097" max="3098" width="11.85546875" style="233" bestFit="1" customWidth="1"/>
    <col min="3099" max="3099" width="10.7109375" style="233" customWidth="1"/>
    <col min="3100" max="3101" width="0" style="233" hidden="1" customWidth="1"/>
    <col min="3102" max="3102" width="14.28515625" style="233" bestFit="1" customWidth="1"/>
    <col min="3103" max="3103" width="18.42578125" style="233" customWidth="1"/>
    <col min="3104" max="3104" width="13.28515625" style="233" bestFit="1" customWidth="1"/>
    <col min="3105" max="3108" width="0" style="233" hidden="1" customWidth="1"/>
    <col min="3109" max="3109" width="9.140625" style="233"/>
    <col min="3110" max="3112" width="0" style="233" hidden="1" customWidth="1"/>
    <col min="3113" max="3114" width="11.7109375" style="233" bestFit="1" customWidth="1"/>
    <col min="3115" max="3328" width="9.140625" style="233"/>
    <col min="3329" max="3329" width="51.5703125" style="233" customWidth="1"/>
    <col min="3330" max="3330" width="10.28515625" style="233" customWidth="1"/>
    <col min="3331" max="3331" width="8.5703125" style="233" customWidth="1"/>
    <col min="3332" max="3332" width="11.85546875" style="233" customWidth="1"/>
    <col min="3333" max="3333" width="5.7109375" style="233" customWidth="1"/>
    <col min="3334" max="3334" width="10.42578125" style="233" customWidth="1"/>
    <col min="3335" max="3335" width="14.5703125" style="233" customWidth="1"/>
    <col min="3336" max="3336" width="15" style="233" customWidth="1"/>
    <col min="3337" max="3337" width="7.7109375" style="233" bestFit="1" customWidth="1"/>
    <col min="3338" max="3338" width="11.7109375" style="233" customWidth="1"/>
    <col min="3339" max="3339" width="11.5703125" style="233" customWidth="1"/>
    <col min="3340" max="3340" width="13" style="233" customWidth="1"/>
    <col min="3341" max="3341" width="12" style="233" bestFit="1" customWidth="1"/>
    <col min="3342" max="3342" width="11" style="233" bestFit="1" customWidth="1"/>
    <col min="3343" max="3343" width="12.42578125" style="233" bestFit="1" customWidth="1"/>
    <col min="3344" max="3344" width="12.140625" style="233" bestFit="1" customWidth="1"/>
    <col min="3345" max="3345" width="12.7109375" style="233" bestFit="1" customWidth="1"/>
    <col min="3346" max="3346" width="13.42578125" style="233" bestFit="1" customWidth="1"/>
    <col min="3347" max="3349" width="14.42578125" style="233" bestFit="1" customWidth="1"/>
    <col min="3350" max="3351" width="12.140625" style="233" bestFit="1" customWidth="1"/>
    <col min="3352" max="3352" width="7.28515625" style="233" bestFit="1" customWidth="1"/>
    <col min="3353" max="3354" width="11.85546875" style="233" bestFit="1" customWidth="1"/>
    <col min="3355" max="3355" width="10.7109375" style="233" customWidth="1"/>
    <col min="3356" max="3357" width="0" style="233" hidden="1" customWidth="1"/>
    <col min="3358" max="3358" width="14.28515625" style="233" bestFit="1" customWidth="1"/>
    <col min="3359" max="3359" width="18.42578125" style="233" customWidth="1"/>
    <col min="3360" max="3360" width="13.28515625" style="233" bestFit="1" customWidth="1"/>
    <col min="3361" max="3364" width="0" style="233" hidden="1" customWidth="1"/>
    <col min="3365" max="3365" width="9.140625" style="233"/>
    <col min="3366" max="3368" width="0" style="233" hidden="1" customWidth="1"/>
    <col min="3369" max="3370" width="11.7109375" style="233" bestFit="1" customWidth="1"/>
    <col min="3371" max="3584" width="9.140625" style="233"/>
    <col min="3585" max="3585" width="51.5703125" style="233" customWidth="1"/>
    <col min="3586" max="3586" width="10.28515625" style="233" customWidth="1"/>
    <col min="3587" max="3587" width="8.5703125" style="233" customWidth="1"/>
    <col min="3588" max="3588" width="11.85546875" style="233" customWidth="1"/>
    <col min="3589" max="3589" width="5.7109375" style="233" customWidth="1"/>
    <col min="3590" max="3590" width="10.42578125" style="233" customWidth="1"/>
    <col min="3591" max="3591" width="14.5703125" style="233" customWidth="1"/>
    <col min="3592" max="3592" width="15" style="233" customWidth="1"/>
    <col min="3593" max="3593" width="7.7109375" style="233" bestFit="1" customWidth="1"/>
    <col min="3594" max="3594" width="11.7109375" style="233" customWidth="1"/>
    <col min="3595" max="3595" width="11.5703125" style="233" customWidth="1"/>
    <col min="3596" max="3596" width="13" style="233" customWidth="1"/>
    <col min="3597" max="3597" width="12" style="233" bestFit="1" customWidth="1"/>
    <col min="3598" max="3598" width="11" style="233" bestFit="1" customWidth="1"/>
    <col min="3599" max="3599" width="12.42578125" style="233" bestFit="1" customWidth="1"/>
    <col min="3600" max="3600" width="12.140625" style="233" bestFit="1" customWidth="1"/>
    <col min="3601" max="3601" width="12.7109375" style="233" bestFit="1" customWidth="1"/>
    <col min="3602" max="3602" width="13.42578125" style="233" bestFit="1" customWidth="1"/>
    <col min="3603" max="3605" width="14.42578125" style="233" bestFit="1" customWidth="1"/>
    <col min="3606" max="3607" width="12.140625" style="233" bestFit="1" customWidth="1"/>
    <col min="3608" max="3608" width="7.28515625" style="233" bestFit="1" customWidth="1"/>
    <col min="3609" max="3610" width="11.85546875" style="233" bestFit="1" customWidth="1"/>
    <col min="3611" max="3611" width="10.7109375" style="233" customWidth="1"/>
    <col min="3612" max="3613" width="0" style="233" hidden="1" customWidth="1"/>
    <col min="3614" max="3614" width="14.28515625" style="233" bestFit="1" customWidth="1"/>
    <col min="3615" max="3615" width="18.42578125" style="233" customWidth="1"/>
    <col min="3616" max="3616" width="13.28515625" style="233" bestFit="1" customWidth="1"/>
    <col min="3617" max="3620" width="0" style="233" hidden="1" customWidth="1"/>
    <col min="3621" max="3621" width="9.140625" style="233"/>
    <col min="3622" max="3624" width="0" style="233" hidden="1" customWidth="1"/>
    <col min="3625" max="3626" width="11.7109375" style="233" bestFit="1" customWidth="1"/>
    <col min="3627" max="3840" width="9.140625" style="233"/>
    <col min="3841" max="3841" width="51.5703125" style="233" customWidth="1"/>
    <col min="3842" max="3842" width="10.28515625" style="233" customWidth="1"/>
    <col min="3843" max="3843" width="8.5703125" style="233" customWidth="1"/>
    <col min="3844" max="3844" width="11.85546875" style="233" customWidth="1"/>
    <col min="3845" max="3845" width="5.7109375" style="233" customWidth="1"/>
    <col min="3846" max="3846" width="10.42578125" style="233" customWidth="1"/>
    <col min="3847" max="3847" width="14.5703125" style="233" customWidth="1"/>
    <col min="3848" max="3848" width="15" style="233" customWidth="1"/>
    <col min="3849" max="3849" width="7.7109375" style="233" bestFit="1" customWidth="1"/>
    <col min="3850" max="3850" width="11.7109375" style="233" customWidth="1"/>
    <col min="3851" max="3851" width="11.5703125" style="233" customWidth="1"/>
    <col min="3852" max="3852" width="13" style="233" customWidth="1"/>
    <col min="3853" max="3853" width="12" style="233" bestFit="1" customWidth="1"/>
    <col min="3854" max="3854" width="11" style="233" bestFit="1" customWidth="1"/>
    <col min="3855" max="3855" width="12.42578125" style="233" bestFit="1" customWidth="1"/>
    <col min="3856" max="3856" width="12.140625" style="233" bestFit="1" customWidth="1"/>
    <col min="3857" max="3857" width="12.7109375" style="233" bestFit="1" customWidth="1"/>
    <col min="3858" max="3858" width="13.42578125" style="233" bestFit="1" customWidth="1"/>
    <col min="3859" max="3861" width="14.42578125" style="233" bestFit="1" customWidth="1"/>
    <col min="3862" max="3863" width="12.140625" style="233" bestFit="1" customWidth="1"/>
    <col min="3864" max="3864" width="7.28515625" style="233" bestFit="1" customWidth="1"/>
    <col min="3865" max="3866" width="11.85546875" style="233" bestFit="1" customWidth="1"/>
    <col min="3867" max="3867" width="10.7109375" style="233" customWidth="1"/>
    <col min="3868" max="3869" width="0" style="233" hidden="1" customWidth="1"/>
    <col min="3870" max="3870" width="14.28515625" style="233" bestFit="1" customWidth="1"/>
    <col min="3871" max="3871" width="18.42578125" style="233" customWidth="1"/>
    <col min="3872" max="3872" width="13.28515625" style="233" bestFit="1" customWidth="1"/>
    <col min="3873" max="3876" width="0" style="233" hidden="1" customWidth="1"/>
    <col min="3877" max="3877" width="9.140625" style="233"/>
    <col min="3878" max="3880" width="0" style="233" hidden="1" customWidth="1"/>
    <col min="3881" max="3882" width="11.7109375" style="233" bestFit="1" customWidth="1"/>
    <col min="3883" max="4096" width="9.140625" style="233"/>
    <col min="4097" max="4097" width="51.5703125" style="233" customWidth="1"/>
    <col min="4098" max="4098" width="10.28515625" style="233" customWidth="1"/>
    <col min="4099" max="4099" width="8.5703125" style="233" customWidth="1"/>
    <col min="4100" max="4100" width="11.85546875" style="233" customWidth="1"/>
    <col min="4101" max="4101" width="5.7109375" style="233" customWidth="1"/>
    <col min="4102" max="4102" width="10.42578125" style="233" customWidth="1"/>
    <col min="4103" max="4103" width="14.5703125" style="233" customWidth="1"/>
    <col min="4104" max="4104" width="15" style="233" customWidth="1"/>
    <col min="4105" max="4105" width="7.7109375" style="233" bestFit="1" customWidth="1"/>
    <col min="4106" max="4106" width="11.7109375" style="233" customWidth="1"/>
    <col min="4107" max="4107" width="11.5703125" style="233" customWidth="1"/>
    <col min="4108" max="4108" width="13" style="233" customWidth="1"/>
    <col min="4109" max="4109" width="12" style="233" bestFit="1" customWidth="1"/>
    <col min="4110" max="4110" width="11" style="233" bestFit="1" customWidth="1"/>
    <col min="4111" max="4111" width="12.42578125" style="233" bestFit="1" customWidth="1"/>
    <col min="4112" max="4112" width="12.140625" style="233" bestFit="1" customWidth="1"/>
    <col min="4113" max="4113" width="12.7109375" style="233" bestFit="1" customWidth="1"/>
    <col min="4114" max="4114" width="13.42578125" style="233" bestFit="1" customWidth="1"/>
    <col min="4115" max="4117" width="14.42578125" style="233" bestFit="1" customWidth="1"/>
    <col min="4118" max="4119" width="12.140625" style="233" bestFit="1" customWidth="1"/>
    <col min="4120" max="4120" width="7.28515625" style="233" bestFit="1" customWidth="1"/>
    <col min="4121" max="4122" width="11.85546875" style="233" bestFit="1" customWidth="1"/>
    <col min="4123" max="4123" width="10.7109375" style="233" customWidth="1"/>
    <col min="4124" max="4125" width="0" style="233" hidden="1" customWidth="1"/>
    <col min="4126" max="4126" width="14.28515625" style="233" bestFit="1" customWidth="1"/>
    <col min="4127" max="4127" width="18.42578125" style="233" customWidth="1"/>
    <col min="4128" max="4128" width="13.28515625" style="233" bestFit="1" customWidth="1"/>
    <col min="4129" max="4132" width="0" style="233" hidden="1" customWidth="1"/>
    <col min="4133" max="4133" width="9.140625" style="233"/>
    <col min="4134" max="4136" width="0" style="233" hidden="1" customWidth="1"/>
    <col min="4137" max="4138" width="11.7109375" style="233" bestFit="1" customWidth="1"/>
    <col min="4139" max="4352" width="9.140625" style="233"/>
    <col min="4353" max="4353" width="51.5703125" style="233" customWidth="1"/>
    <col min="4354" max="4354" width="10.28515625" style="233" customWidth="1"/>
    <col min="4355" max="4355" width="8.5703125" style="233" customWidth="1"/>
    <col min="4356" max="4356" width="11.85546875" style="233" customWidth="1"/>
    <col min="4357" max="4357" width="5.7109375" style="233" customWidth="1"/>
    <col min="4358" max="4358" width="10.42578125" style="233" customWidth="1"/>
    <col min="4359" max="4359" width="14.5703125" style="233" customWidth="1"/>
    <col min="4360" max="4360" width="15" style="233" customWidth="1"/>
    <col min="4361" max="4361" width="7.7109375" style="233" bestFit="1" customWidth="1"/>
    <col min="4362" max="4362" width="11.7109375" style="233" customWidth="1"/>
    <col min="4363" max="4363" width="11.5703125" style="233" customWidth="1"/>
    <col min="4364" max="4364" width="13" style="233" customWidth="1"/>
    <col min="4365" max="4365" width="12" style="233" bestFit="1" customWidth="1"/>
    <col min="4366" max="4366" width="11" style="233" bestFit="1" customWidth="1"/>
    <col min="4367" max="4367" width="12.42578125" style="233" bestFit="1" customWidth="1"/>
    <col min="4368" max="4368" width="12.140625" style="233" bestFit="1" customWidth="1"/>
    <col min="4369" max="4369" width="12.7109375" style="233" bestFit="1" customWidth="1"/>
    <col min="4370" max="4370" width="13.42578125" style="233" bestFit="1" customWidth="1"/>
    <col min="4371" max="4373" width="14.42578125" style="233" bestFit="1" customWidth="1"/>
    <col min="4374" max="4375" width="12.140625" style="233" bestFit="1" customWidth="1"/>
    <col min="4376" max="4376" width="7.28515625" style="233" bestFit="1" customWidth="1"/>
    <col min="4377" max="4378" width="11.85546875" style="233" bestFit="1" customWidth="1"/>
    <col min="4379" max="4379" width="10.7109375" style="233" customWidth="1"/>
    <col min="4380" max="4381" width="0" style="233" hidden="1" customWidth="1"/>
    <col min="4382" max="4382" width="14.28515625" style="233" bestFit="1" customWidth="1"/>
    <col min="4383" max="4383" width="18.42578125" style="233" customWidth="1"/>
    <col min="4384" max="4384" width="13.28515625" style="233" bestFit="1" customWidth="1"/>
    <col min="4385" max="4388" width="0" style="233" hidden="1" customWidth="1"/>
    <col min="4389" max="4389" width="9.140625" style="233"/>
    <col min="4390" max="4392" width="0" style="233" hidden="1" customWidth="1"/>
    <col min="4393" max="4394" width="11.7109375" style="233" bestFit="1" customWidth="1"/>
    <col min="4395" max="4608" width="9.140625" style="233"/>
    <col min="4609" max="4609" width="51.5703125" style="233" customWidth="1"/>
    <col min="4610" max="4610" width="10.28515625" style="233" customWidth="1"/>
    <col min="4611" max="4611" width="8.5703125" style="233" customWidth="1"/>
    <col min="4612" max="4612" width="11.85546875" style="233" customWidth="1"/>
    <col min="4613" max="4613" width="5.7109375" style="233" customWidth="1"/>
    <col min="4614" max="4614" width="10.42578125" style="233" customWidth="1"/>
    <col min="4615" max="4615" width="14.5703125" style="233" customWidth="1"/>
    <col min="4616" max="4616" width="15" style="233" customWidth="1"/>
    <col min="4617" max="4617" width="7.7109375" style="233" bestFit="1" customWidth="1"/>
    <col min="4618" max="4618" width="11.7109375" style="233" customWidth="1"/>
    <col min="4619" max="4619" width="11.5703125" style="233" customWidth="1"/>
    <col min="4620" max="4620" width="13" style="233" customWidth="1"/>
    <col min="4621" max="4621" width="12" style="233" bestFit="1" customWidth="1"/>
    <col min="4622" max="4622" width="11" style="233" bestFit="1" customWidth="1"/>
    <col min="4623" max="4623" width="12.42578125" style="233" bestFit="1" customWidth="1"/>
    <col min="4624" max="4624" width="12.140625" style="233" bestFit="1" customWidth="1"/>
    <col min="4625" max="4625" width="12.7109375" style="233" bestFit="1" customWidth="1"/>
    <col min="4626" max="4626" width="13.42578125" style="233" bestFit="1" customWidth="1"/>
    <col min="4627" max="4629" width="14.42578125" style="233" bestFit="1" customWidth="1"/>
    <col min="4630" max="4631" width="12.140625" style="233" bestFit="1" customWidth="1"/>
    <col min="4632" max="4632" width="7.28515625" style="233" bestFit="1" customWidth="1"/>
    <col min="4633" max="4634" width="11.85546875" style="233" bestFit="1" customWidth="1"/>
    <col min="4635" max="4635" width="10.7109375" style="233" customWidth="1"/>
    <col min="4636" max="4637" width="0" style="233" hidden="1" customWidth="1"/>
    <col min="4638" max="4638" width="14.28515625" style="233" bestFit="1" customWidth="1"/>
    <col min="4639" max="4639" width="18.42578125" style="233" customWidth="1"/>
    <col min="4640" max="4640" width="13.28515625" style="233" bestFit="1" customWidth="1"/>
    <col min="4641" max="4644" width="0" style="233" hidden="1" customWidth="1"/>
    <col min="4645" max="4645" width="9.140625" style="233"/>
    <col min="4646" max="4648" width="0" style="233" hidden="1" customWidth="1"/>
    <col min="4649" max="4650" width="11.7109375" style="233" bestFit="1" customWidth="1"/>
    <col min="4651" max="4864" width="9.140625" style="233"/>
    <col min="4865" max="4865" width="51.5703125" style="233" customWidth="1"/>
    <col min="4866" max="4866" width="10.28515625" style="233" customWidth="1"/>
    <col min="4867" max="4867" width="8.5703125" style="233" customWidth="1"/>
    <col min="4868" max="4868" width="11.85546875" style="233" customWidth="1"/>
    <col min="4869" max="4869" width="5.7109375" style="233" customWidth="1"/>
    <col min="4870" max="4870" width="10.42578125" style="233" customWidth="1"/>
    <col min="4871" max="4871" width="14.5703125" style="233" customWidth="1"/>
    <col min="4872" max="4872" width="15" style="233" customWidth="1"/>
    <col min="4873" max="4873" width="7.7109375" style="233" bestFit="1" customWidth="1"/>
    <col min="4874" max="4874" width="11.7109375" style="233" customWidth="1"/>
    <col min="4875" max="4875" width="11.5703125" style="233" customWidth="1"/>
    <col min="4876" max="4876" width="13" style="233" customWidth="1"/>
    <col min="4877" max="4877" width="12" style="233" bestFit="1" customWidth="1"/>
    <col min="4878" max="4878" width="11" style="233" bestFit="1" customWidth="1"/>
    <col min="4879" max="4879" width="12.42578125" style="233" bestFit="1" customWidth="1"/>
    <col min="4880" max="4880" width="12.140625" style="233" bestFit="1" customWidth="1"/>
    <col min="4881" max="4881" width="12.7109375" style="233" bestFit="1" customWidth="1"/>
    <col min="4882" max="4882" width="13.42578125" style="233" bestFit="1" customWidth="1"/>
    <col min="4883" max="4885" width="14.42578125" style="233" bestFit="1" customWidth="1"/>
    <col min="4886" max="4887" width="12.140625" style="233" bestFit="1" customWidth="1"/>
    <col min="4888" max="4888" width="7.28515625" style="233" bestFit="1" customWidth="1"/>
    <col min="4889" max="4890" width="11.85546875" style="233" bestFit="1" customWidth="1"/>
    <col min="4891" max="4891" width="10.7109375" style="233" customWidth="1"/>
    <col min="4892" max="4893" width="0" style="233" hidden="1" customWidth="1"/>
    <col min="4894" max="4894" width="14.28515625" style="233" bestFit="1" customWidth="1"/>
    <col min="4895" max="4895" width="18.42578125" style="233" customWidth="1"/>
    <col min="4896" max="4896" width="13.28515625" style="233" bestFit="1" customWidth="1"/>
    <col min="4897" max="4900" width="0" style="233" hidden="1" customWidth="1"/>
    <col min="4901" max="4901" width="9.140625" style="233"/>
    <col min="4902" max="4904" width="0" style="233" hidden="1" customWidth="1"/>
    <col min="4905" max="4906" width="11.7109375" style="233" bestFit="1" customWidth="1"/>
    <col min="4907" max="5120" width="9.140625" style="233"/>
    <col min="5121" max="5121" width="51.5703125" style="233" customWidth="1"/>
    <col min="5122" max="5122" width="10.28515625" style="233" customWidth="1"/>
    <col min="5123" max="5123" width="8.5703125" style="233" customWidth="1"/>
    <col min="5124" max="5124" width="11.85546875" style="233" customWidth="1"/>
    <col min="5125" max="5125" width="5.7109375" style="233" customWidth="1"/>
    <col min="5126" max="5126" width="10.42578125" style="233" customWidth="1"/>
    <col min="5127" max="5127" width="14.5703125" style="233" customWidth="1"/>
    <col min="5128" max="5128" width="15" style="233" customWidth="1"/>
    <col min="5129" max="5129" width="7.7109375" style="233" bestFit="1" customWidth="1"/>
    <col min="5130" max="5130" width="11.7109375" style="233" customWidth="1"/>
    <col min="5131" max="5131" width="11.5703125" style="233" customWidth="1"/>
    <col min="5132" max="5132" width="13" style="233" customWidth="1"/>
    <col min="5133" max="5133" width="12" style="233" bestFit="1" customWidth="1"/>
    <col min="5134" max="5134" width="11" style="233" bestFit="1" customWidth="1"/>
    <col min="5135" max="5135" width="12.42578125" style="233" bestFit="1" customWidth="1"/>
    <col min="5136" max="5136" width="12.140625" style="233" bestFit="1" customWidth="1"/>
    <col min="5137" max="5137" width="12.7109375" style="233" bestFit="1" customWidth="1"/>
    <col min="5138" max="5138" width="13.42578125" style="233" bestFit="1" customWidth="1"/>
    <col min="5139" max="5141" width="14.42578125" style="233" bestFit="1" customWidth="1"/>
    <col min="5142" max="5143" width="12.140625" style="233" bestFit="1" customWidth="1"/>
    <col min="5144" max="5144" width="7.28515625" style="233" bestFit="1" customWidth="1"/>
    <col min="5145" max="5146" width="11.85546875" style="233" bestFit="1" customWidth="1"/>
    <col min="5147" max="5147" width="10.7109375" style="233" customWidth="1"/>
    <col min="5148" max="5149" width="0" style="233" hidden="1" customWidth="1"/>
    <col min="5150" max="5150" width="14.28515625" style="233" bestFit="1" customWidth="1"/>
    <col min="5151" max="5151" width="18.42578125" style="233" customWidth="1"/>
    <col min="5152" max="5152" width="13.28515625" style="233" bestFit="1" customWidth="1"/>
    <col min="5153" max="5156" width="0" style="233" hidden="1" customWidth="1"/>
    <col min="5157" max="5157" width="9.140625" style="233"/>
    <col min="5158" max="5160" width="0" style="233" hidden="1" customWidth="1"/>
    <col min="5161" max="5162" width="11.7109375" style="233" bestFit="1" customWidth="1"/>
    <col min="5163" max="5376" width="9.140625" style="233"/>
    <col min="5377" max="5377" width="51.5703125" style="233" customWidth="1"/>
    <col min="5378" max="5378" width="10.28515625" style="233" customWidth="1"/>
    <col min="5379" max="5379" width="8.5703125" style="233" customWidth="1"/>
    <col min="5380" max="5380" width="11.85546875" style="233" customWidth="1"/>
    <col min="5381" max="5381" width="5.7109375" style="233" customWidth="1"/>
    <col min="5382" max="5382" width="10.42578125" style="233" customWidth="1"/>
    <col min="5383" max="5383" width="14.5703125" style="233" customWidth="1"/>
    <col min="5384" max="5384" width="15" style="233" customWidth="1"/>
    <col min="5385" max="5385" width="7.7109375" style="233" bestFit="1" customWidth="1"/>
    <col min="5386" max="5386" width="11.7109375" style="233" customWidth="1"/>
    <col min="5387" max="5387" width="11.5703125" style="233" customWidth="1"/>
    <col min="5388" max="5388" width="13" style="233" customWidth="1"/>
    <col min="5389" max="5389" width="12" style="233" bestFit="1" customWidth="1"/>
    <col min="5390" max="5390" width="11" style="233" bestFit="1" customWidth="1"/>
    <col min="5391" max="5391" width="12.42578125" style="233" bestFit="1" customWidth="1"/>
    <col min="5392" max="5392" width="12.140625" style="233" bestFit="1" customWidth="1"/>
    <col min="5393" max="5393" width="12.7109375" style="233" bestFit="1" customWidth="1"/>
    <col min="5394" max="5394" width="13.42578125" style="233" bestFit="1" customWidth="1"/>
    <col min="5395" max="5397" width="14.42578125" style="233" bestFit="1" customWidth="1"/>
    <col min="5398" max="5399" width="12.140625" style="233" bestFit="1" customWidth="1"/>
    <col min="5400" max="5400" width="7.28515625" style="233" bestFit="1" customWidth="1"/>
    <col min="5401" max="5402" width="11.85546875" style="233" bestFit="1" customWidth="1"/>
    <col min="5403" max="5403" width="10.7109375" style="233" customWidth="1"/>
    <col min="5404" max="5405" width="0" style="233" hidden="1" customWidth="1"/>
    <col min="5406" max="5406" width="14.28515625" style="233" bestFit="1" customWidth="1"/>
    <col min="5407" max="5407" width="18.42578125" style="233" customWidth="1"/>
    <col min="5408" max="5408" width="13.28515625" style="233" bestFit="1" customWidth="1"/>
    <col min="5409" max="5412" width="0" style="233" hidden="1" customWidth="1"/>
    <col min="5413" max="5413" width="9.140625" style="233"/>
    <col min="5414" max="5416" width="0" style="233" hidden="1" customWidth="1"/>
    <col min="5417" max="5418" width="11.7109375" style="233" bestFit="1" customWidth="1"/>
    <col min="5419" max="5632" width="9.140625" style="233"/>
    <col min="5633" max="5633" width="51.5703125" style="233" customWidth="1"/>
    <col min="5634" max="5634" width="10.28515625" style="233" customWidth="1"/>
    <col min="5635" max="5635" width="8.5703125" style="233" customWidth="1"/>
    <col min="5636" max="5636" width="11.85546875" style="233" customWidth="1"/>
    <col min="5637" max="5637" width="5.7109375" style="233" customWidth="1"/>
    <col min="5638" max="5638" width="10.42578125" style="233" customWidth="1"/>
    <col min="5639" max="5639" width="14.5703125" style="233" customWidth="1"/>
    <col min="5640" max="5640" width="15" style="233" customWidth="1"/>
    <col min="5641" max="5641" width="7.7109375" style="233" bestFit="1" customWidth="1"/>
    <col min="5642" max="5642" width="11.7109375" style="233" customWidth="1"/>
    <col min="5643" max="5643" width="11.5703125" style="233" customWidth="1"/>
    <col min="5644" max="5644" width="13" style="233" customWidth="1"/>
    <col min="5645" max="5645" width="12" style="233" bestFit="1" customWidth="1"/>
    <col min="5646" max="5646" width="11" style="233" bestFit="1" customWidth="1"/>
    <col min="5647" max="5647" width="12.42578125" style="233" bestFit="1" customWidth="1"/>
    <col min="5648" max="5648" width="12.140625" style="233" bestFit="1" customWidth="1"/>
    <col min="5649" max="5649" width="12.7109375" style="233" bestFit="1" customWidth="1"/>
    <col min="5650" max="5650" width="13.42578125" style="233" bestFit="1" customWidth="1"/>
    <col min="5651" max="5653" width="14.42578125" style="233" bestFit="1" customWidth="1"/>
    <col min="5654" max="5655" width="12.140625" style="233" bestFit="1" customWidth="1"/>
    <col min="5656" max="5656" width="7.28515625" style="233" bestFit="1" customWidth="1"/>
    <col min="5657" max="5658" width="11.85546875" style="233" bestFit="1" customWidth="1"/>
    <col min="5659" max="5659" width="10.7109375" style="233" customWidth="1"/>
    <col min="5660" max="5661" width="0" style="233" hidden="1" customWidth="1"/>
    <col min="5662" max="5662" width="14.28515625" style="233" bestFit="1" customWidth="1"/>
    <col min="5663" max="5663" width="18.42578125" style="233" customWidth="1"/>
    <col min="5664" max="5664" width="13.28515625" style="233" bestFit="1" customWidth="1"/>
    <col min="5665" max="5668" width="0" style="233" hidden="1" customWidth="1"/>
    <col min="5669" max="5669" width="9.140625" style="233"/>
    <col min="5670" max="5672" width="0" style="233" hidden="1" customWidth="1"/>
    <col min="5673" max="5674" width="11.7109375" style="233" bestFit="1" customWidth="1"/>
    <col min="5675" max="5888" width="9.140625" style="233"/>
    <col min="5889" max="5889" width="51.5703125" style="233" customWidth="1"/>
    <col min="5890" max="5890" width="10.28515625" style="233" customWidth="1"/>
    <col min="5891" max="5891" width="8.5703125" style="233" customWidth="1"/>
    <col min="5892" max="5892" width="11.85546875" style="233" customWidth="1"/>
    <col min="5893" max="5893" width="5.7109375" style="233" customWidth="1"/>
    <col min="5894" max="5894" width="10.42578125" style="233" customWidth="1"/>
    <col min="5895" max="5895" width="14.5703125" style="233" customWidth="1"/>
    <col min="5896" max="5896" width="15" style="233" customWidth="1"/>
    <col min="5897" max="5897" width="7.7109375" style="233" bestFit="1" customWidth="1"/>
    <col min="5898" max="5898" width="11.7109375" style="233" customWidth="1"/>
    <col min="5899" max="5899" width="11.5703125" style="233" customWidth="1"/>
    <col min="5900" max="5900" width="13" style="233" customWidth="1"/>
    <col min="5901" max="5901" width="12" style="233" bestFit="1" customWidth="1"/>
    <col min="5902" max="5902" width="11" style="233" bestFit="1" customWidth="1"/>
    <col min="5903" max="5903" width="12.42578125" style="233" bestFit="1" customWidth="1"/>
    <col min="5904" max="5904" width="12.140625" style="233" bestFit="1" customWidth="1"/>
    <col min="5905" max="5905" width="12.7109375" style="233" bestFit="1" customWidth="1"/>
    <col min="5906" max="5906" width="13.42578125" style="233" bestFit="1" customWidth="1"/>
    <col min="5907" max="5909" width="14.42578125" style="233" bestFit="1" customWidth="1"/>
    <col min="5910" max="5911" width="12.140625" style="233" bestFit="1" customWidth="1"/>
    <col min="5912" max="5912" width="7.28515625" style="233" bestFit="1" customWidth="1"/>
    <col min="5913" max="5914" width="11.85546875" style="233" bestFit="1" customWidth="1"/>
    <col min="5915" max="5915" width="10.7109375" style="233" customWidth="1"/>
    <col min="5916" max="5917" width="0" style="233" hidden="1" customWidth="1"/>
    <col min="5918" max="5918" width="14.28515625" style="233" bestFit="1" customWidth="1"/>
    <col min="5919" max="5919" width="18.42578125" style="233" customWidth="1"/>
    <col min="5920" max="5920" width="13.28515625" style="233" bestFit="1" customWidth="1"/>
    <col min="5921" max="5924" width="0" style="233" hidden="1" customWidth="1"/>
    <col min="5925" max="5925" width="9.140625" style="233"/>
    <col min="5926" max="5928" width="0" style="233" hidden="1" customWidth="1"/>
    <col min="5929" max="5930" width="11.7109375" style="233" bestFit="1" customWidth="1"/>
    <col min="5931" max="6144" width="9.140625" style="233"/>
    <col min="6145" max="6145" width="51.5703125" style="233" customWidth="1"/>
    <col min="6146" max="6146" width="10.28515625" style="233" customWidth="1"/>
    <col min="6147" max="6147" width="8.5703125" style="233" customWidth="1"/>
    <col min="6148" max="6148" width="11.85546875" style="233" customWidth="1"/>
    <col min="6149" max="6149" width="5.7109375" style="233" customWidth="1"/>
    <col min="6150" max="6150" width="10.42578125" style="233" customWidth="1"/>
    <col min="6151" max="6151" width="14.5703125" style="233" customWidth="1"/>
    <col min="6152" max="6152" width="15" style="233" customWidth="1"/>
    <col min="6153" max="6153" width="7.7109375" style="233" bestFit="1" customWidth="1"/>
    <col min="6154" max="6154" width="11.7109375" style="233" customWidth="1"/>
    <col min="6155" max="6155" width="11.5703125" style="233" customWidth="1"/>
    <col min="6156" max="6156" width="13" style="233" customWidth="1"/>
    <col min="6157" max="6157" width="12" style="233" bestFit="1" customWidth="1"/>
    <col min="6158" max="6158" width="11" style="233" bestFit="1" customWidth="1"/>
    <col min="6159" max="6159" width="12.42578125" style="233" bestFit="1" customWidth="1"/>
    <col min="6160" max="6160" width="12.140625" style="233" bestFit="1" customWidth="1"/>
    <col min="6161" max="6161" width="12.7109375" style="233" bestFit="1" customWidth="1"/>
    <col min="6162" max="6162" width="13.42578125" style="233" bestFit="1" customWidth="1"/>
    <col min="6163" max="6165" width="14.42578125" style="233" bestFit="1" customWidth="1"/>
    <col min="6166" max="6167" width="12.140625" style="233" bestFit="1" customWidth="1"/>
    <col min="6168" max="6168" width="7.28515625" style="233" bestFit="1" customWidth="1"/>
    <col min="6169" max="6170" width="11.85546875" style="233" bestFit="1" customWidth="1"/>
    <col min="6171" max="6171" width="10.7109375" style="233" customWidth="1"/>
    <col min="6172" max="6173" width="0" style="233" hidden="1" customWidth="1"/>
    <col min="6174" max="6174" width="14.28515625" style="233" bestFit="1" customWidth="1"/>
    <col min="6175" max="6175" width="18.42578125" style="233" customWidth="1"/>
    <col min="6176" max="6176" width="13.28515625" style="233" bestFit="1" customWidth="1"/>
    <col min="6177" max="6180" width="0" style="233" hidden="1" customWidth="1"/>
    <col min="6181" max="6181" width="9.140625" style="233"/>
    <col min="6182" max="6184" width="0" style="233" hidden="1" customWidth="1"/>
    <col min="6185" max="6186" width="11.7109375" style="233" bestFit="1" customWidth="1"/>
    <col min="6187" max="6400" width="9.140625" style="233"/>
    <col min="6401" max="6401" width="51.5703125" style="233" customWidth="1"/>
    <col min="6402" max="6402" width="10.28515625" style="233" customWidth="1"/>
    <col min="6403" max="6403" width="8.5703125" style="233" customWidth="1"/>
    <col min="6404" max="6404" width="11.85546875" style="233" customWidth="1"/>
    <col min="6405" max="6405" width="5.7109375" style="233" customWidth="1"/>
    <col min="6406" max="6406" width="10.42578125" style="233" customWidth="1"/>
    <col min="6407" max="6407" width="14.5703125" style="233" customWidth="1"/>
    <col min="6408" max="6408" width="15" style="233" customWidth="1"/>
    <col min="6409" max="6409" width="7.7109375" style="233" bestFit="1" customWidth="1"/>
    <col min="6410" max="6410" width="11.7109375" style="233" customWidth="1"/>
    <col min="6411" max="6411" width="11.5703125" style="233" customWidth="1"/>
    <col min="6412" max="6412" width="13" style="233" customWidth="1"/>
    <col min="6413" max="6413" width="12" style="233" bestFit="1" customWidth="1"/>
    <col min="6414" max="6414" width="11" style="233" bestFit="1" customWidth="1"/>
    <col min="6415" max="6415" width="12.42578125" style="233" bestFit="1" customWidth="1"/>
    <col min="6416" max="6416" width="12.140625" style="233" bestFit="1" customWidth="1"/>
    <col min="6417" max="6417" width="12.7109375" style="233" bestFit="1" customWidth="1"/>
    <col min="6418" max="6418" width="13.42578125" style="233" bestFit="1" customWidth="1"/>
    <col min="6419" max="6421" width="14.42578125" style="233" bestFit="1" customWidth="1"/>
    <col min="6422" max="6423" width="12.140625" style="233" bestFit="1" customWidth="1"/>
    <col min="6424" max="6424" width="7.28515625" style="233" bestFit="1" customWidth="1"/>
    <col min="6425" max="6426" width="11.85546875" style="233" bestFit="1" customWidth="1"/>
    <col min="6427" max="6427" width="10.7109375" style="233" customWidth="1"/>
    <col min="6428" max="6429" width="0" style="233" hidden="1" customWidth="1"/>
    <col min="6430" max="6430" width="14.28515625" style="233" bestFit="1" customWidth="1"/>
    <col min="6431" max="6431" width="18.42578125" style="233" customWidth="1"/>
    <col min="6432" max="6432" width="13.28515625" style="233" bestFit="1" customWidth="1"/>
    <col min="6433" max="6436" width="0" style="233" hidden="1" customWidth="1"/>
    <col min="6437" max="6437" width="9.140625" style="233"/>
    <col min="6438" max="6440" width="0" style="233" hidden="1" customWidth="1"/>
    <col min="6441" max="6442" width="11.7109375" style="233" bestFit="1" customWidth="1"/>
    <col min="6443" max="6656" width="9.140625" style="233"/>
    <col min="6657" max="6657" width="51.5703125" style="233" customWidth="1"/>
    <col min="6658" max="6658" width="10.28515625" style="233" customWidth="1"/>
    <col min="6659" max="6659" width="8.5703125" style="233" customWidth="1"/>
    <col min="6660" max="6660" width="11.85546875" style="233" customWidth="1"/>
    <col min="6661" max="6661" width="5.7109375" style="233" customWidth="1"/>
    <col min="6662" max="6662" width="10.42578125" style="233" customWidth="1"/>
    <col min="6663" max="6663" width="14.5703125" style="233" customWidth="1"/>
    <col min="6664" max="6664" width="15" style="233" customWidth="1"/>
    <col min="6665" max="6665" width="7.7109375" style="233" bestFit="1" customWidth="1"/>
    <col min="6666" max="6666" width="11.7109375" style="233" customWidth="1"/>
    <col min="6667" max="6667" width="11.5703125" style="233" customWidth="1"/>
    <col min="6668" max="6668" width="13" style="233" customWidth="1"/>
    <col min="6669" max="6669" width="12" style="233" bestFit="1" customWidth="1"/>
    <col min="6670" max="6670" width="11" style="233" bestFit="1" customWidth="1"/>
    <col min="6671" max="6671" width="12.42578125" style="233" bestFit="1" customWidth="1"/>
    <col min="6672" max="6672" width="12.140625" style="233" bestFit="1" customWidth="1"/>
    <col min="6673" max="6673" width="12.7109375" style="233" bestFit="1" customWidth="1"/>
    <col min="6674" max="6674" width="13.42578125" style="233" bestFit="1" customWidth="1"/>
    <col min="6675" max="6677" width="14.42578125" style="233" bestFit="1" customWidth="1"/>
    <col min="6678" max="6679" width="12.140625" style="233" bestFit="1" customWidth="1"/>
    <col min="6680" max="6680" width="7.28515625" style="233" bestFit="1" customWidth="1"/>
    <col min="6681" max="6682" width="11.85546875" style="233" bestFit="1" customWidth="1"/>
    <col min="6683" max="6683" width="10.7109375" style="233" customWidth="1"/>
    <col min="6684" max="6685" width="0" style="233" hidden="1" customWidth="1"/>
    <col min="6686" max="6686" width="14.28515625" style="233" bestFit="1" customWidth="1"/>
    <col min="6687" max="6687" width="18.42578125" style="233" customWidth="1"/>
    <col min="6688" max="6688" width="13.28515625" style="233" bestFit="1" customWidth="1"/>
    <col min="6689" max="6692" width="0" style="233" hidden="1" customWidth="1"/>
    <col min="6693" max="6693" width="9.140625" style="233"/>
    <col min="6694" max="6696" width="0" style="233" hidden="1" customWidth="1"/>
    <col min="6697" max="6698" width="11.7109375" style="233" bestFit="1" customWidth="1"/>
    <col min="6699" max="6912" width="9.140625" style="233"/>
    <col min="6913" max="6913" width="51.5703125" style="233" customWidth="1"/>
    <col min="6914" max="6914" width="10.28515625" style="233" customWidth="1"/>
    <col min="6915" max="6915" width="8.5703125" style="233" customWidth="1"/>
    <col min="6916" max="6916" width="11.85546875" style="233" customWidth="1"/>
    <col min="6917" max="6917" width="5.7109375" style="233" customWidth="1"/>
    <col min="6918" max="6918" width="10.42578125" style="233" customWidth="1"/>
    <col min="6919" max="6919" width="14.5703125" style="233" customWidth="1"/>
    <col min="6920" max="6920" width="15" style="233" customWidth="1"/>
    <col min="6921" max="6921" width="7.7109375" style="233" bestFit="1" customWidth="1"/>
    <col min="6922" max="6922" width="11.7109375" style="233" customWidth="1"/>
    <col min="6923" max="6923" width="11.5703125" style="233" customWidth="1"/>
    <col min="6924" max="6924" width="13" style="233" customWidth="1"/>
    <col min="6925" max="6925" width="12" style="233" bestFit="1" customWidth="1"/>
    <col min="6926" max="6926" width="11" style="233" bestFit="1" customWidth="1"/>
    <col min="6927" max="6927" width="12.42578125" style="233" bestFit="1" customWidth="1"/>
    <col min="6928" max="6928" width="12.140625" style="233" bestFit="1" customWidth="1"/>
    <col min="6929" max="6929" width="12.7109375" style="233" bestFit="1" customWidth="1"/>
    <col min="6930" max="6930" width="13.42578125" style="233" bestFit="1" customWidth="1"/>
    <col min="6931" max="6933" width="14.42578125" style="233" bestFit="1" customWidth="1"/>
    <col min="6934" max="6935" width="12.140625" style="233" bestFit="1" customWidth="1"/>
    <col min="6936" max="6936" width="7.28515625" style="233" bestFit="1" customWidth="1"/>
    <col min="6937" max="6938" width="11.85546875" style="233" bestFit="1" customWidth="1"/>
    <col min="6939" max="6939" width="10.7109375" style="233" customWidth="1"/>
    <col min="6940" max="6941" width="0" style="233" hidden="1" customWidth="1"/>
    <col min="6942" max="6942" width="14.28515625" style="233" bestFit="1" customWidth="1"/>
    <col min="6943" max="6943" width="18.42578125" style="233" customWidth="1"/>
    <col min="6944" max="6944" width="13.28515625" style="233" bestFit="1" customWidth="1"/>
    <col min="6945" max="6948" width="0" style="233" hidden="1" customWidth="1"/>
    <col min="6949" max="6949" width="9.140625" style="233"/>
    <col min="6950" max="6952" width="0" style="233" hidden="1" customWidth="1"/>
    <col min="6953" max="6954" width="11.7109375" style="233" bestFit="1" customWidth="1"/>
    <col min="6955" max="7168" width="9.140625" style="233"/>
    <col min="7169" max="7169" width="51.5703125" style="233" customWidth="1"/>
    <col min="7170" max="7170" width="10.28515625" style="233" customWidth="1"/>
    <col min="7171" max="7171" width="8.5703125" style="233" customWidth="1"/>
    <col min="7172" max="7172" width="11.85546875" style="233" customWidth="1"/>
    <col min="7173" max="7173" width="5.7109375" style="233" customWidth="1"/>
    <col min="7174" max="7174" width="10.42578125" style="233" customWidth="1"/>
    <col min="7175" max="7175" width="14.5703125" style="233" customWidth="1"/>
    <col min="7176" max="7176" width="15" style="233" customWidth="1"/>
    <col min="7177" max="7177" width="7.7109375" style="233" bestFit="1" customWidth="1"/>
    <col min="7178" max="7178" width="11.7109375" style="233" customWidth="1"/>
    <col min="7179" max="7179" width="11.5703125" style="233" customWidth="1"/>
    <col min="7180" max="7180" width="13" style="233" customWidth="1"/>
    <col min="7181" max="7181" width="12" style="233" bestFit="1" customWidth="1"/>
    <col min="7182" max="7182" width="11" style="233" bestFit="1" customWidth="1"/>
    <col min="7183" max="7183" width="12.42578125" style="233" bestFit="1" customWidth="1"/>
    <col min="7184" max="7184" width="12.140625" style="233" bestFit="1" customWidth="1"/>
    <col min="7185" max="7185" width="12.7109375" style="233" bestFit="1" customWidth="1"/>
    <col min="7186" max="7186" width="13.42578125" style="233" bestFit="1" customWidth="1"/>
    <col min="7187" max="7189" width="14.42578125" style="233" bestFit="1" customWidth="1"/>
    <col min="7190" max="7191" width="12.140625" style="233" bestFit="1" customWidth="1"/>
    <col min="7192" max="7192" width="7.28515625" style="233" bestFit="1" customWidth="1"/>
    <col min="7193" max="7194" width="11.85546875" style="233" bestFit="1" customWidth="1"/>
    <col min="7195" max="7195" width="10.7109375" style="233" customWidth="1"/>
    <col min="7196" max="7197" width="0" style="233" hidden="1" customWidth="1"/>
    <col min="7198" max="7198" width="14.28515625" style="233" bestFit="1" customWidth="1"/>
    <col min="7199" max="7199" width="18.42578125" style="233" customWidth="1"/>
    <col min="7200" max="7200" width="13.28515625" style="233" bestFit="1" customWidth="1"/>
    <col min="7201" max="7204" width="0" style="233" hidden="1" customWidth="1"/>
    <col min="7205" max="7205" width="9.140625" style="233"/>
    <col min="7206" max="7208" width="0" style="233" hidden="1" customWidth="1"/>
    <col min="7209" max="7210" width="11.7109375" style="233" bestFit="1" customWidth="1"/>
    <col min="7211" max="7424" width="9.140625" style="233"/>
    <col min="7425" max="7425" width="51.5703125" style="233" customWidth="1"/>
    <col min="7426" max="7426" width="10.28515625" style="233" customWidth="1"/>
    <col min="7427" max="7427" width="8.5703125" style="233" customWidth="1"/>
    <col min="7428" max="7428" width="11.85546875" style="233" customWidth="1"/>
    <col min="7429" max="7429" width="5.7109375" style="233" customWidth="1"/>
    <col min="7430" max="7430" width="10.42578125" style="233" customWidth="1"/>
    <col min="7431" max="7431" width="14.5703125" style="233" customWidth="1"/>
    <col min="7432" max="7432" width="15" style="233" customWidth="1"/>
    <col min="7433" max="7433" width="7.7109375" style="233" bestFit="1" customWidth="1"/>
    <col min="7434" max="7434" width="11.7109375" style="233" customWidth="1"/>
    <col min="7435" max="7435" width="11.5703125" style="233" customWidth="1"/>
    <col min="7436" max="7436" width="13" style="233" customWidth="1"/>
    <col min="7437" max="7437" width="12" style="233" bestFit="1" customWidth="1"/>
    <col min="7438" max="7438" width="11" style="233" bestFit="1" customWidth="1"/>
    <col min="7439" max="7439" width="12.42578125" style="233" bestFit="1" customWidth="1"/>
    <col min="7440" max="7440" width="12.140625" style="233" bestFit="1" customWidth="1"/>
    <col min="7441" max="7441" width="12.7109375" style="233" bestFit="1" customWidth="1"/>
    <col min="7442" max="7442" width="13.42578125" style="233" bestFit="1" customWidth="1"/>
    <col min="7443" max="7445" width="14.42578125" style="233" bestFit="1" customWidth="1"/>
    <col min="7446" max="7447" width="12.140625" style="233" bestFit="1" customWidth="1"/>
    <col min="7448" max="7448" width="7.28515625" style="233" bestFit="1" customWidth="1"/>
    <col min="7449" max="7450" width="11.85546875" style="233" bestFit="1" customWidth="1"/>
    <col min="7451" max="7451" width="10.7109375" style="233" customWidth="1"/>
    <col min="7452" max="7453" width="0" style="233" hidden="1" customWidth="1"/>
    <col min="7454" max="7454" width="14.28515625" style="233" bestFit="1" customWidth="1"/>
    <col min="7455" max="7455" width="18.42578125" style="233" customWidth="1"/>
    <col min="7456" max="7456" width="13.28515625" style="233" bestFit="1" customWidth="1"/>
    <col min="7457" max="7460" width="0" style="233" hidden="1" customWidth="1"/>
    <col min="7461" max="7461" width="9.140625" style="233"/>
    <col min="7462" max="7464" width="0" style="233" hidden="1" customWidth="1"/>
    <col min="7465" max="7466" width="11.7109375" style="233" bestFit="1" customWidth="1"/>
    <col min="7467" max="7680" width="9.140625" style="233"/>
    <col min="7681" max="7681" width="51.5703125" style="233" customWidth="1"/>
    <col min="7682" max="7682" width="10.28515625" style="233" customWidth="1"/>
    <col min="7683" max="7683" width="8.5703125" style="233" customWidth="1"/>
    <col min="7684" max="7684" width="11.85546875" style="233" customWidth="1"/>
    <col min="7685" max="7685" width="5.7109375" style="233" customWidth="1"/>
    <col min="7686" max="7686" width="10.42578125" style="233" customWidth="1"/>
    <col min="7687" max="7687" width="14.5703125" style="233" customWidth="1"/>
    <col min="7688" max="7688" width="15" style="233" customWidth="1"/>
    <col min="7689" max="7689" width="7.7109375" style="233" bestFit="1" customWidth="1"/>
    <col min="7690" max="7690" width="11.7109375" style="233" customWidth="1"/>
    <col min="7691" max="7691" width="11.5703125" style="233" customWidth="1"/>
    <col min="7692" max="7692" width="13" style="233" customWidth="1"/>
    <col min="7693" max="7693" width="12" style="233" bestFit="1" customWidth="1"/>
    <col min="7694" max="7694" width="11" style="233" bestFit="1" customWidth="1"/>
    <col min="7695" max="7695" width="12.42578125" style="233" bestFit="1" customWidth="1"/>
    <col min="7696" max="7696" width="12.140625" style="233" bestFit="1" customWidth="1"/>
    <col min="7697" max="7697" width="12.7109375" style="233" bestFit="1" customWidth="1"/>
    <col min="7698" max="7698" width="13.42578125" style="233" bestFit="1" customWidth="1"/>
    <col min="7699" max="7701" width="14.42578125" style="233" bestFit="1" customWidth="1"/>
    <col min="7702" max="7703" width="12.140625" style="233" bestFit="1" customWidth="1"/>
    <col min="7704" max="7704" width="7.28515625" style="233" bestFit="1" customWidth="1"/>
    <col min="7705" max="7706" width="11.85546875" style="233" bestFit="1" customWidth="1"/>
    <col min="7707" max="7707" width="10.7109375" style="233" customWidth="1"/>
    <col min="7708" max="7709" width="0" style="233" hidden="1" customWidth="1"/>
    <col min="7710" max="7710" width="14.28515625" style="233" bestFit="1" customWidth="1"/>
    <col min="7711" max="7711" width="18.42578125" style="233" customWidth="1"/>
    <col min="7712" max="7712" width="13.28515625" style="233" bestFit="1" customWidth="1"/>
    <col min="7713" max="7716" width="0" style="233" hidden="1" customWidth="1"/>
    <col min="7717" max="7717" width="9.140625" style="233"/>
    <col min="7718" max="7720" width="0" style="233" hidden="1" customWidth="1"/>
    <col min="7721" max="7722" width="11.7109375" style="233" bestFit="1" customWidth="1"/>
    <col min="7723" max="7936" width="9.140625" style="233"/>
    <col min="7937" max="7937" width="51.5703125" style="233" customWidth="1"/>
    <col min="7938" max="7938" width="10.28515625" style="233" customWidth="1"/>
    <col min="7939" max="7939" width="8.5703125" style="233" customWidth="1"/>
    <col min="7940" max="7940" width="11.85546875" style="233" customWidth="1"/>
    <col min="7941" max="7941" width="5.7109375" style="233" customWidth="1"/>
    <col min="7942" max="7942" width="10.42578125" style="233" customWidth="1"/>
    <col min="7943" max="7943" width="14.5703125" style="233" customWidth="1"/>
    <col min="7944" max="7944" width="15" style="233" customWidth="1"/>
    <col min="7945" max="7945" width="7.7109375" style="233" bestFit="1" customWidth="1"/>
    <col min="7946" max="7946" width="11.7109375" style="233" customWidth="1"/>
    <col min="7947" max="7947" width="11.5703125" style="233" customWidth="1"/>
    <col min="7948" max="7948" width="13" style="233" customWidth="1"/>
    <col min="7949" max="7949" width="12" style="233" bestFit="1" customWidth="1"/>
    <col min="7950" max="7950" width="11" style="233" bestFit="1" customWidth="1"/>
    <col min="7951" max="7951" width="12.42578125" style="233" bestFit="1" customWidth="1"/>
    <col min="7952" max="7952" width="12.140625" style="233" bestFit="1" customWidth="1"/>
    <col min="7953" max="7953" width="12.7109375" style="233" bestFit="1" customWidth="1"/>
    <col min="7954" max="7954" width="13.42578125" style="233" bestFit="1" customWidth="1"/>
    <col min="7955" max="7957" width="14.42578125" style="233" bestFit="1" customWidth="1"/>
    <col min="7958" max="7959" width="12.140625" style="233" bestFit="1" customWidth="1"/>
    <col min="7960" max="7960" width="7.28515625" style="233" bestFit="1" customWidth="1"/>
    <col min="7961" max="7962" width="11.85546875" style="233" bestFit="1" customWidth="1"/>
    <col min="7963" max="7963" width="10.7109375" style="233" customWidth="1"/>
    <col min="7964" max="7965" width="0" style="233" hidden="1" customWidth="1"/>
    <col min="7966" max="7966" width="14.28515625" style="233" bestFit="1" customWidth="1"/>
    <col min="7967" max="7967" width="18.42578125" style="233" customWidth="1"/>
    <col min="7968" max="7968" width="13.28515625" style="233" bestFit="1" customWidth="1"/>
    <col min="7969" max="7972" width="0" style="233" hidden="1" customWidth="1"/>
    <col min="7973" max="7973" width="9.140625" style="233"/>
    <col min="7974" max="7976" width="0" style="233" hidden="1" customWidth="1"/>
    <col min="7977" max="7978" width="11.7109375" style="233" bestFit="1" customWidth="1"/>
    <col min="7979" max="8192" width="9.140625" style="233"/>
    <col min="8193" max="8193" width="51.5703125" style="233" customWidth="1"/>
    <col min="8194" max="8194" width="10.28515625" style="233" customWidth="1"/>
    <col min="8195" max="8195" width="8.5703125" style="233" customWidth="1"/>
    <col min="8196" max="8196" width="11.85546875" style="233" customWidth="1"/>
    <col min="8197" max="8197" width="5.7109375" style="233" customWidth="1"/>
    <col min="8198" max="8198" width="10.42578125" style="233" customWidth="1"/>
    <col min="8199" max="8199" width="14.5703125" style="233" customWidth="1"/>
    <col min="8200" max="8200" width="15" style="233" customWidth="1"/>
    <col min="8201" max="8201" width="7.7109375" style="233" bestFit="1" customWidth="1"/>
    <col min="8202" max="8202" width="11.7109375" style="233" customWidth="1"/>
    <col min="8203" max="8203" width="11.5703125" style="233" customWidth="1"/>
    <col min="8204" max="8204" width="13" style="233" customWidth="1"/>
    <col min="8205" max="8205" width="12" style="233" bestFit="1" customWidth="1"/>
    <col min="8206" max="8206" width="11" style="233" bestFit="1" customWidth="1"/>
    <col min="8207" max="8207" width="12.42578125" style="233" bestFit="1" customWidth="1"/>
    <col min="8208" max="8208" width="12.140625" style="233" bestFit="1" customWidth="1"/>
    <col min="8209" max="8209" width="12.7109375" style="233" bestFit="1" customWidth="1"/>
    <col min="8210" max="8210" width="13.42578125" style="233" bestFit="1" customWidth="1"/>
    <col min="8211" max="8213" width="14.42578125" style="233" bestFit="1" customWidth="1"/>
    <col min="8214" max="8215" width="12.140625" style="233" bestFit="1" customWidth="1"/>
    <col min="8216" max="8216" width="7.28515625" style="233" bestFit="1" customWidth="1"/>
    <col min="8217" max="8218" width="11.85546875" style="233" bestFit="1" customWidth="1"/>
    <col min="8219" max="8219" width="10.7109375" style="233" customWidth="1"/>
    <col min="8220" max="8221" width="0" style="233" hidden="1" customWidth="1"/>
    <col min="8222" max="8222" width="14.28515625" style="233" bestFit="1" customWidth="1"/>
    <col min="8223" max="8223" width="18.42578125" style="233" customWidth="1"/>
    <col min="8224" max="8224" width="13.28515625" style="233" bestFit="1" customWidth="1"/>
    <col min="8225" max="8228" width="0" style="233" hidden="1" customWidth="1"/>
    <col min="8229" max="8229" width="9.140625" style="233"/>
    <col min="8230" max="8232" width="0" style="233" hidden="1" customWidth="1"/>
    <col min="8233" max="8234" width="11.7109375" style="233" bestFit="1" customWidth="1"/>
    <col min="8235" max="8448" width="9.140625" style="233"/>
    <col min="8449" max="8449" width="51.5703125" style="233" customWidth="1"/>
    <col min="8450" max="8450" width="10.28515625" style="233" customWidth="1"/>
    <col min="8451" max="8451" width="8.5703125" style="233" customWidth="1"/>
    <col min="8452" max="8452" width="11.85546875" style="233" customWidth="1"/>
    <col min="8453" max="8453" width="5.7109375" style="233" customWidth="1"/>
    <col min="8454" max="8454" width="10.42578125" style="233" customWidth="1"/>
    <col min="8455" max="8455" width="14.5703125" style="233" customWidth="1"/>
    <col min="8456" max="8456" width="15" style="233" customWidth="1"/>
    <col min="8457" max="8457" width="7.7109375" style="233" bestFit="1" customWidth="1"/>
    <col min="8458" max="8458" width="11.7109375" style="233" customWidth="1"/>
    <col min="8459" max="8459" width="11.5703125" style="233" customWidth="1"/>
    <col min="8460" max="8460" width="13" style="233" customWidth="1"/>
    <col min="8461" max="8461" width="12" style="233" bestFit="1" customWidth="1"/>
    <col min="8462" max="8462" width="11" style="233" bestFit="1" customWidth="1"/>
    <col min="8463" max="8463" width="12.42578125" style="233" bestFit="1" customWidth="1"/>
    <col min="8464" max="8464" width="12.140625" style="233" bestFit="1" customWidth="1"/>
    <col min="8465" max="8465" width="12.7109375" style="233" bestFit="1" customWidth="1"/>
    <col min="8466" max="8466" width="13.42578125" style="233" bestFit="1" customWidth="1"/>
    <col min="8467" max="8469" width="14.42578125" style="233" bestFit="1" customWidth="1"/>
    <col min="8470" max="8471" width="12.140625" style="233" bestFit="1" customWidth="1"/>
    <col min="8472" max="8472" width="7.28515625" style="233" bestFit="1" customWidth="1"/>
    <col min="8473" max="8474" width="11.85546875" style="233" bestFit="1" customWidth="1"/>
    <col min="8475" max="8475" width="10.7109375" style="233" customWidth="1"/>
    <col min="8476" max="8477" width="0" style="233" hidden="1" customWidth="1"/>
    <col min="8478" max="8478" width="14.28515625" style="233" bestFit="1" customWidth="1"/>
    <col min="8479" max="8479" width="18.42578125" style="233" customWidth="1"/>
    <col min="8480" max="8480" width="13.28515625" style="233" bestFit="1" customWidth="1"/>
    <col min="8481" max="8484" width="0" style="233" hidden="1" customWidth="1"/>
    <col min="8485" max="8485" width="9.140625" style="233"/>
    <col min="8486" max="8488" width="0" style="233" hidden="1" customWidth="1"/>
    <col min="8489" max="8490" width="11.7109375" style="233" bestFit="1" customWidth="1"/>
    <col min="8491" max="8704" width="9.140625" style="233"/>
    <col min="8705" max="8705" width="51.5703125" style="233" customWidth="1"/>
    <col min="8706" max="8706" width="10.28515625" style="233" customWidth="1"/>
    <col min="8707" max="8707" width="8.5703125" style="233" customWidth="1"/>
    <col min="8708" max="8708" width="11.85546875" style="233" customWidth="1"/>
    <col min="8709" max="8709" width="5.7109375" style="233" customWidth="1"/>
    <col min="8710" max="8710" width="10.42578125" style="233" customWidth="1"/>
    <col min="8711" max="8711" width="14.5703125" style="233" customWidth="1"/>
    <col min="8712" max="8712" width="15" style="233" customWidth="1"/>
    <col min="8713" max="8713" width="7.7109375" style="233" bestFit="1" customWidth="1"/>
    <col min="8714" max="8714" width="11.7109375" style="233" customWidth="1"/>
    <col min="8715" max="8715" width="11.5703125" style="233" customWidth="1"/>
    <col min="8716" max="8716" width="13" style="233" customWidth="1"/>
    <col min="8717" max="8717" width="12" style="233" bestFit="1" customWidth="1"/>
    <col min="8718" max="8718" width="11" style="233" bestFit="1" customWidth="1"/>
    <col min="8719" max="8719" width="12.42578125" style="233" bestFit="1" customWidth="1"/>
    <col min="8720" max="8720" width="12.140625" style="233" bestFit="1" customWidth="1"/>
    <col min="8721" max="8721" width="12.7109375" style="233" bestFit="1" customWidth="1"/>
    <col min="8722" max="8722" width="13.42578125" style="233" bestFit="1" customWidth="1"/>
    <col min="8723" max="8725" width="14.42578125" style="233" bestFit="1" customWidth="1"/>
    <col min="8726" max="8727" width="12.140625" style="233" bestFit="1" customWidth="1"/>
    <col min="8728" max="8728" width="7.28515625" style="233" bestFit="1" customWidth="1"/>
    <col min="8729" max="8730" width="11.85546875" style="233" bestFit="1" customWidth="1"/>
    <col min="8731" max="8731" width="10.7109375" style="233" customWidth="1"/>
    <col min="8732" max="8733" width="0" style="233" hidden="1" customWidth="1"/>
    <col min="8734" max="8734" width="14.28515625" style="233" bestFit="1" customWidth="1"/>
    <col min="8735" max="8735" width="18.42578125" style="233" customWidth="1"/>
    <col min="8736" max="8736" width="13.28515625" style="233" bestFit="1" customWidth="1"/>
    <col min="8737" max="8740" width="0" style="233" hidden="1" customWidth="1"/>
    <col min="8741" max="8741" width="9.140625" style="233"/>
    <col min="8742" max="8744" width="0" style="233" hidden="1" customWidth="1"/>
    <col min="8745" max="8746" width="11.7109375" style="233" bestFit="1" customWidth="1"/>
    <col min="8747" max="8960" width="9.140625" style="233"/>
    <col min="8961" max="8961" width="51.5703125" style="233" customWidth="1"/>
    <col min="8962" max="8962" width="10.28515625" style="233" customWidth="1"/>
    <col min="8963" max="8963" width="8.5703125" style="233" customWidth="1"/>
    <col min="8964" max="8964" width="11.85546875" style="233" customWidth="1"/>
    <col min="8965" max="8965" width="5.7109375" style="233" customWidth="1"/>
    <col min="8966" max="8966" width="10.42578125" style="233" customWidth="1"/>
    <col min="8967" max="8967" width="14.5703125" style="233" customWidth="1"/>
    <col min="8968" max="8968" width="15" style="233" customWidth="1"/>
    <col min="8969" max="8969" width="7.7109375" style="233" bestFit="1" customWidth="1"/>
    <col min="8970" max="8970" width="11.7109375" style="233" customWidth="1"/>
    <col min="8971" max="8971" width="11.5703125" style="233" customWidth="1"/>
    <col min="8972" max="8972" width="13" style="233" customWidth="1"/>
    <col min="8973" max="8973" width="12" style="233" bestFit="1" customWidth="1"/>
    <col min="8974" max="8974" width="11" style="233" bestFit="1" customWidth="1"/>
    <col min="8975" max="8975" width="12.42578125" style="233" bestFit="1" customWidth="1"/>
    <col min="8976" max="8976" width="12.140625" style="233" bestFit="1" customWidth="1"/>
    <col min="8977" max="8977" width="12.7109375" style="233" bestFit="1" customWidth="1"/>
    <col min="8978" max="8978" width="13.42578125" style="233" bestFit="1" customWidth="1"/>
    <col min="8979" max="8981" width="14.42578125" style="233" bestFit="1" customWidth="1"/>
    <col min="8982" max="8983" width="12.140625" style="233" bestFit="1" customWidth="1"/>
    <col min="8984" max="8984" width="7.28515625" style="233" bestFit="1" customWidth="1"/>
    <col min="8985" max="8986" width="11.85546875" style="233" bestFit="1" customWidth="1"/>
    <col min="8987" max="8987" width="10.7109375" style="233" customWidth="1"/>
    <col min="8988" max="8989" width="0" style="233" hidden="1" customWidth="1"/>
    <col min="8990" max="8990" width="14.28515625" style="233" bestFit="1" customWidth="1"/>
    <col min="8991" max="8991" width="18.42578125" style="233" customWidth="1"/>
    <col min="8992" max="8992" width="13.28515625" style="233" bestFit="1" customWidth="1"/>
    <col min="8993" max="8996" width="0" style="233" hidden="1" customWidth="1"/>
    <col min="8997" max="8997" width="9.140625" style="233"/>
    <col min="8998" max="9000" width="0" style="233" hidden="1" customWidth="1"/>
    <col min="9001" max="9002" width="11.7109375" style="233" bestFit="1" customWidth="1"/>
    <col min="9003" max="9216" width="9.140625" style="233"/>
    <col min="9217" max="9217" width="51.5703125" style="233" customWidth="1"/>
    <col min="9218" max="9218" width="10.28515625" style="233" customWidth="1"/>
    <col min="9219" max="9219" width="8.5703125" style="233" customWidth="1"/>
    <col min="9220" max="9220" width="11.85546875" style="233" customWidth="1"/>
    <col min="9221" max="9221" width="5.7109375" style="233" customWidth="1"/>
    <col min="9222" max="9222" width="10.42578125" style="233" customWidth="1"/>
    <col min="9223" max="9223" width="14.5703125" style="233" customWidth="1"/>
    <col min="9224" max="9224" width="15" style="233" customWidth="1"/>
    <col min="9225" max="9225" width="7.7109375" style="233" bestFit="1" customWidth="1"/>
    <col min="9226" max="9226" width="11.7109375" style="233" customWidth="1"/>
    <col min="9227" max="9227" width="11.5703125" style="233" customWidth="1"/>
    <col min="9228" max="9228" width="13" style="233" customWidth="1"/>
    <col min="9229" max="9229" width="12" style="233" bestFit="1" customWidth="1"/>
    <col min="9230" max="9230" width="11" style="233" bestFit="1" customWidth="1"/>
    <col min="9231" max="9231" width="12.42578125" style="233" bestFit="1" customWidth="1"/>
    <col min="9232" max="9232" width="12.140625" style="233" bestFit="1" customWidth="1"/>
    <col min="9233" max="9233" width="12.7109375" style="233" bestFit="1" customWidth="1"/>
    <col min="9234" max="9234" width="13.42578125" style="233" bestFit="1" customWidth="1"/>
    <col min="9235" max="9237" width="14.42578125" style="233" bestFit="1" customWidth="1"/>
    <col min="9238" max="9239" width="12.140625" style="233" bestFit="1" customWidth="1"/>
    <col min="9240" max="9240" width="7.28515625" style="233" bestFit="1" customWidth="1"/>
    <col min="9241" max="9242" width="11.85546875" style="233" bestFit="1" customWidth="1"/>
    <col min="9243" max="9243" width="10.7109375" style="233" customWidth="1"/>
    <col min="9244" max="9245" width="0" style="233" hidden="1" customWidth="1"/>
    <col min="9246" max="9246" width="14.28515625" style="233" bestFit="1" customWidth="1"/>
    <col min="9247" max="9247" width="18.42578125" style="233" customWidth="1"/>
    <col min="9248" max="9248" width="13.28515625" style="233" bestFit="1" customWidth="1"/>
    <col min="9249" max="9252" width="0" style="233" hidden="1" customWidth="1"/>
    <col min="9253" max="9253" width="9.140625" style="233"/>
    <col min="9254" max="9256" width="0" style="233" hidden="1" customWidth="1"/>
    <col min="9257" max="9258" width="11.7109375" style="233" bestFit="1" customWidth="1"/>
    <col min="9259" max="9472" width="9.140625" style="233"/>
    <col min="9473" max="9473" width="51.5703125" style="233" customWidth="1"/>
    <col min="9474" max="9474" width="10.28515625" style="233" customWidth="1"/>
    <col min="9475" max="9475" width="8.5703125" style="233" customWidth="1"/>
    <col min="9476" max="9476" width="11.85546875" style="233" customWidth="1"/>
    <col min="9477" max="9477" width="5.7109375" style="233" customWidth="1"/>
    <col min="9478" max="9478" width="10.42578125" style="233" customWidth="1"/>
    <col min="9479" max="9479" width="14.5703125" style="233" customWidth="1"/>
    <col min="9480" max="9480" width="15" style="233" customWidth="1"/>
    <col min="9481" max="9481" width="7.7109375" style="233" bestFit="1" customWidth="1"/>
    <col min="9482" max="9482" width="11.7109375" style="233" customWidth="1"/>
    <col min="9483" max="9483" width="11.5703125" style="233" customWidth="1"/>
    <col min="9484" max="9484" width="13" style="233" customWidth="1"/>
    <col min="9485" max="9485" width="12" style="233" bestFit="1" customWidth="1"/>
    <col min="9486" max="9486" width="11" style="233" bestFit="1" customWidth="1"/>
    <col min="9487" max="9487" width="12.42578125" style="233" bestFit="1" customWidth="1"/>
    <col min="9488" max="9488" width="12.140625" style="233" bestFit="1" customWidth="1"/>
    <col min="9489" max="9489" width="12.7109375" style="233" bestFit="1" customWidth="1"/>
    <col min="9490" max="9490" width="13.42578125" style="233" bestFit="1" customWidth="1"/>
    <col min="9491" max="9493" width="14.42578125" style="233" bestFit="1" customWidth="1"/>
    <col min="9494" max="9495" width="12.140625" style="233" bestFit="1" customWidth="1"/>
    <col min="9496" max="9496" width="7.28515625" style="233" bestFit="1" customWidth="1"/>
    <col min="9497" max="9498" width="11.85546875" style="233" bestFit="1" customWidth="1"/>
    <col min="9499" max="9499" width="10.7109375" style="233" customWidth="1"/>
    <col min="9500" max="9501" width="0" style="233" hidden="1" customWidth="1"/>
    <col min="9502" max="9502" width="14.28515625" style="233" bestFit="1" customWidth="1"/>
    <col min="9503" max="9503" width="18.42578125" style="233" customWidth="1"/>
    <col min="9504" max="9504" width="13.28515625" style="233" bestFit="1" customWidth="1"/>
    <col min="9505" max="9508" width="0" style="233" hidden="1" customWidth="1"/>
    <col min="9509" max="9509" width="9.140625" style="233"/>
    <col min="9510" max="9512" width="0" style="233" hidden="1" customWidth="1"/>
    <col min="9513" max="9514" width="11.7109375" style="233" bestFit="1" customWidth="1"/>
    <col min="9515" max="9728" width="9.140625" style="233"/>
    <col min="9729" max="9729" width="51.5703125" style="233" customWidth="1"/>
    <col min="9730" max="9730" width="10.28515625" style="233" customWidth="1"/>
    <col min="9731" max="9731" width="8.5703125" style="233" customWidth="1"/>
    <col min="9732" max="9732" width="11.85546875" style="233" customWidth="1"/>
    <col min="9733" max="9733" width="5.7109375" style="233" customWidth="1"/>
    <col min="9734" max="9734" width="10.42578125" style="233" customWidth="1"/>
    <col min="9735" max="9735" width="14.5703125" style="233" customWidth="1"/>
    <col min="9736" max="9736" width="15" style="233" customWidth="1"/>
    <col min="9737" max="9737" width="7.7109375" style="233" bestFit="1" customWidth="1"/>
    <col min="9738" max="9738" width="11.7109375" style="233" customWidth="1"/>
    <col min="9739" max="9739" width="11.5703125" style="233" customWidth="1"/>
    <col min="9740" max="9740" width="13" style="233" customWidth="1"/>
    <col min="9741" max="9741" width="12" style="233" bestFit="1" customWidth="1"/>
    <col min="9742" max="9742" width="11" style="233" bestFit="1" customWidth="1"/>
    <col min="9743" max="9743" width="12.42578125" style="233" bestFit="1" customWidth="1"/>
    <col min="9744" max="9744" width="12.140625" style="233" bestFit="1" customWidth="1"/>
    <col min="9745" max="9745" width="12.7109375" style="233" bestFit="1" customWidth="1"/>
    <col min="9746" max="9746" width="13.42578125" style="233" bestFit="1" customWidth="1"/>
    <col min="9747" max="9749" width="14.42578125" style="233" bestFit="1" customWidth="1"/>
    <col min="9750" max="9751" width="12.140625" style="233" bestFit="1" customWidth="1"/>
    <col min="9752" max="9752" width="7.28515625" style="233" bestFit="1" customWidth="1"/>
    <col min="9753" max="9754" width="11.85546875" style="233" bestFit="1" customWidth="1"/>
    <col min="9755" max="9755" width="10.7109375" style="233" customWidth="1"/>
    <col min="9756" max="9757" width="0" style="233" hidden="1" customWidth="1"/>
    <col min="9758" max="9758" width="14.28515625" style="233" bestFit="1" customWidth="1"/>
    <col min="9759" max="9759" width="18.42578125" style="233" customWidth="1"/>
    <col min="9760" max="9760" width="13.28515625" style="233" bestFit="1" customWidth="1"/>
    <col min="9761" max="9764" width="0" style="233" hidden="1" customWidth="1"/>
    <col min="9765" max="9765" width="9.140625" style="233"/>
    <col min="9766" max="9768" width="0" style="233" hidden="1" customWidth="1"/>
    <col min="9769" max="9770" width="11.7109375" style="233" bestFit="1" customWidth="1"/>
    <col min="9771" max="9984" width="9.140625" style="233"/>
    <col min="9985" max="9985" width="51.5703125" style="233" customWidth="1"/>
    <col min="9986" max="9986" width="10.28515625" style="233" customWidth="1"/>
    <col min="9987" max="9987" width="8.5703125" style="233" customWidth="1"/>
    <col min="9988" max="9988" width="11.85546875" style="233" customWidth="1"/>
    <col min="9989" max="9989" width="5.7109375" style="233" customWidth="1"/>
    <col min="9990" max="9990" width="10.42578125" style="233" customWidth="1"/>
    <col min="9991" max="9991" width="14.5703125" style="233" customWidth="1"/>
    <col min="9992" max="9992" width="15" style="233" customWidth="1"/>
    <col min="9993" max="9993" width="7.7109375" style="233" bestFit="1" customWidth="1"/>
    <col min="9994" max="9994" width="11.7109375" style="233" customWidth="1"/>
    <col min="9995" max="9995" width="11.5703125" style="233" customWidth="1"/>
    <col min="9996" max="9996" width="13" style="233" customWidth="1"/>
    <col min="9997" max="9997" width="12" style="233" bestFit="1" customWidth="1"/>
    <col min="9998" max="9998" width="11" style="233" bestFit="1" customWidth="1"/>
    <col min="9999" max="9999" width="12.42578125" style="233" bestFit="1" customWidth="1"/>
    <col min="10000" max="10000" width="12.140625" style="233" bestFit="1" customWidth="1"/>
    <col min="10001" max="10001" width="12.7109375" style="233" bestFit="1" customWidth="1"/>
    <col min="10002" max="10002" width="13.42578125" style="233" bestFit="1" customWidth="1"/>
    <col min="10003" max="10005" width="14.42578125" style="233" bestFit="1" customWidth="1"/>
    <col min="10006" max="10007" width="12.140625" style="233" bestFit="1" customWidth="1"/>
    <col min="10008" max="10008" width="7.28515625" style="233" bestFit="1" customWidth="1"/>
    <col min="10009" max="10010" width="11.85546875" style="233" bestFit="1" customWidth="1"/>
    <col min="10011" max="10011" width="10.7109375" style="233" customWidth="1"/>
    <col min="10012" max="10013" width="0" style="233" hidden="1" customWidth="1"/>
    <col min="10014" max="10014" width="14.28515625" style="233" bestFit="1" customWidth="1"/>
    <col min="10015" max="10015" width="18.42578125" style="233" customWidth="1"/>
    <col min="10016" max="10016" width="13.28515625" style="233" bestFit="1" customWidth="1"/>
    <col min="10017" max="10020" width="0" style="233" hidden="1" customWidth="1"/>
    <col min="10021" max="10021" width="9.140625" style="233"/>
    <col min="10022" max="10024" width="0" style="233" hidden="1" customWidth="1"/>
    <col min="10025" max="10026" width="11.7109375" style="233" bestFit="1" customWidth="1"/>
    <col min="10027" max="10240" width="9.140625" style="233"/>
    <col min="10241" max="10241" width="51.5703125" style="233" customWidth="1"/>
    <col min="10242" max="10242" width="10.28515625" style="233" customWidth="1"/>
    <col min="10243" max="10243" width="8.5703125" style="233" customWidth="1"/>
    <col min="10244" max="10244" width="11.85546875" style="233" customWidth="1"/>
    <col min="10245" max="10245" width="5.7109375" style="233" customWidth="1"/>
    <col min="10246" max="10246" width="10.42578125" style="233" customWidth="1"/>
    <col min="10247" max="10247" width="14.5703125" style="233" customWidth="1"/>
    <col min="10248" max="10248" width="15" style="233" customWidth="1"/>
    <col min="10249" max="10249" width="7.7109375" style="233" bestFit="1" customWidth="1"/>
    <col min="10250" max="10250" width="11.7109375" style="233" customWidth="1"/>
    <col min="10251" max="10251" width="11.5703125" style="233" customWidth="1"/>
    <col min="10252" max="10252" width="13" style="233" customWidth="1"/>
    <col min="10253" max="10253" width="12" style="233" bestFit="1" customWidth="1"/>
    <col min="10254" max="10254" width="11" style="233" bestFit="1" customWidth="1"/>
    <col min="10255" max="10255" width="12.42578125" style="233" bestFit="1" customWidth="1"/>
    <col min="10256" max="10256" width="12.140625" style="233" bestFit="1" customWidth="1"/>
    <col min="10257" max="10257" width="12.7109375" style="233" bestFit="1" customWidth="1"/>
    <col min="10258" max="10258" width="13.42578125" style="233" bestFit="1" customWidth="1"/>
    <col min="10259" max="10261" width="14.42578125" style="233" bestFit="1" customWidth="1"/>
    <col min="10262" max="10263" width="12.140625" style="233" bestFit="1" customWidth="1"/>
    <col min="10264" max="10264" width="7.28515625" style="233" bestFit="1" customWidth="1"/>
    <col min="10265" max="10266" width="11.85546875" style="233" bestFit="1" customWidth="1"/>
    <col min="10267" max="10267" width="10.7109375" style="233" customWidth="1"/>
    <col min="10268" max="10269" width="0" style="233" hidden="1" customWidth="1"/>
    <col min="10270" max="10270" width="14.28515625" style="233" bestFit="1" customWidth="1"/>
    <col min="10271" max="10271" width="18.42578125" style="233" customWidth="1"/>
    <col min="10272" max="10272" width="13.28515625" style="233" bestFit="1" customWidth="1"/>
    <col min="10273" max="10276" width="0" style="233" hidden="1" customWidth="1"/>
    <col min="10277" max="10277" width="9.140625" style="233"/>
    <col min="10278" max="10280" width="0" style="233" hidden="1" customWidth="1"/>
    <col min="10281" max="10282" width="11.7109375" style="233" bestFit="1" customWidth="1"/>
    <col min="10283" max="10496" width="9.140625" style="233"/>
    <col min="10497" max="10497" width="51.5703125" style="233" customWidth="1"/>
    <col min="10498" max="10498" width="10.28515625" style="233" customWidth="1"/>
    <col min="10499" max="10499" width="8.5703125" style="233" customWidth="1"/>
    <col min="10500" max="10500" width="11.85546875" style="233" customWidth="1"/>
    <col min="10501" max="10501" width="5.7109375" style="233" customWidth="1"/>
    <col min="10502" max="10502" width="10.42578125" style="233" customWidth="1"/>
    <col min="10503" max="10503" width="14.5703125" style="233" customWidth="1"/>
    <col min="10504" max="10504" width="15" style="233" customWidth="1"/>
    <col min="10505" max="10505" width="7.7109375" style="233" bestFit="1" customWidth="1"/>
    <col min="10506" max="10506" width="11.7109375" style="233" customWidth="1"/>
    <col min="10507" max="10507" width="11.5703125" style="233" customWidth="1"/>
    <col min="10508" max="10508" width="13" style="233" customWidth="1"/>
    <col min="10509" max="10509" width="12" style="233" bestFit="1" customWidth="1"/>
    <col min="10510" max="10510" width="11" style="233" bestFit="1" customWidth="1"/>
    <col min="10511" max="10511" width="12.42578125" style="233" bestFit="1" customWidth="1"/>
    <col min="10512" max="10512" width="12.140625" style="233" bestFit="1" customWidth="1"/>
    <col min="10513" max="10513" width="12.7109375" style="233" bestFit="1" customWidth="1"/>
    <col min="10514" max="10514" width="13.42578125" style="233" bestFit="1" customWidth="1"/>
    <col min="10515" max="10517" width="14.42578125" style="233" bestFit="1" customWidth="1"/>
    <col min="10518" max="10519" width="12.140625" style="233" bestFit="1" customWidth="1"/>
    <col min="10520" max="10520" width="7.28515625" style="233" bestFit="1" customWidth="1"/>
    <col min="10521" max="10522" width="11.85546875" style="233" bestFit="1" customWidth="1"/>
    <col min="10523" max="10523" width="10.7109375" style="233" customWidth="1"/>
    <col min="10524" max="10525" width="0" style="233" hidden="1" customWidth="1"/>
    <col min="10526" max="10526" width="14.28515625" style="233" bestFit="1" customWidth="1"/>
    <col min="10527" max="10527" width="18.42578125" style="233" customWidth="1"/>
    <col min="10528" max="10528" width="13.28515625" style="233" bestFit="1" customWidth="1"/>
    <col min="10529" max="10532" width="0" style="233" hidden="1" customWidth="1"/>
    <col min="10533" max="10533" width="9.140625" style="233"/>
    <col min="10534" max="10536" width="0" style="233" hidden="1" customWidth="1"/>
    <col min="10537" max="10538" width="11.7109375" style="233" bestFit="1" customWidth="1"/>
    <col min="10539" max="10752" width="9.140625" style="233"/>
    <col min="10753" max="10753" width="51.5703125" style="233" customWidth="1"/>
    <col min="10754" max="10754" width="10.28515625" style="233" customWidth="1"/>
    <col min="10755" max="10755" width="8.5703125" style="233" customWidth="1"/>
    <col min="10756" max="10756" width="11.85546875" style="233" customWidth="1"/>
    <col min="10757" max="10757" width="5.7109375" style="233" customWidth="1"/>
    <col min="10758" max="10758" width="10.42578125" style="233" customWidth="1"/>
    <col min="10759" max="10759" width="14.5703125" style="233" customWidth="1"/>
    <col min="10760" max="10760" width="15" style="233" customWidth="1"/>
    <col min="10761" max="10761" width="7.7109375" style="233" bestFit="1" customWidth="1"/>
    <col min="10762" max="10762" width="11.7109375" style="233" customWidth="1"/>
    <col min="10763" max="10763" width="11.5703125" style="233" customWidth="1"/>
    <col min="10764" max="10764" width="13" style="233" customWidth="1"/>
    <col min="10765" max="10765" width="12" style="233" bestFit="1" customWidth="1"/>
    <col min="10766" max="10766" width="11" style="233" bestFit="1" customWidth="1"/>
    <col min="10767" max="10767" width="12.42578125" style="233" bestFit="1" customWidth="1"/>
    <col min="10768" max="10768" width="12.140625" style="233" bestFit="1" customWidth="1"/>
    <col min="10769" max="10769" width="12.7109375" style="233" bestFit="1" customWidth="1"/>
    <col min="10770" max="10770" width="13.42578125" style="233" bestFit="1" customWidth="1"/>
    <col min="10771" max="10773" width="14.42578125" style="233" bestFit="1" customWidth="1"/>
    <col min="10774" max="10775" width="12.140625" style="233" bestFit="1" customWidth="1"/>
    <col min="10776" max="10776" width="7.28515625" style="233" bestFit="1" customWidth="1"/>
    <col min="10777" max="10778" width="11.85546875" style="233" bestFit="1" customWidth="1"/>
    <col min="10779" max="10779" width="10.7109375" style="233" customWidth="1"/>
    <col min="10780" max="10781" width="0" style="233" hidden="1" customWidth="1"/>
    <col min="10782" max="10782" width="14.28515625" style="233" bestFit="1" customWidth="1"/>
    <col min="10783" max="10783" width="18.42578125" style="233" customWidth="1"/>
    <col min="10784" max="10784" width="13.28515625" style="233" bestFit="1" customWidth="1"/>
    <col min="10785" max="10788" width="0" style="233" hidden="1" customWidth="1"/>
    <col min="10789" max="10789" width="9.140625" style="233"/>
    <col min="10790" max="10792" width="0" style="233" hidden="1" customWidth="1"/>
    <col min="10793" max="10794" width="11.7109375" style="233" bestFit="1" customWidth="1"/>
    <col min="10795" max="11008" width="9.140625" style="233"/>
    <col min="11009" max="11009" width="51.5703125" style="233" customWidth="1"/>
    <col min="11010" max="11010" width="10.28515625" style="233" customWidth="1"/>
    <col min="11011" max="11011" width="8.5703125" style="233" customWidth="1"/>
    <col min="11012" max="11012" width="11.85546875" style="233" customWidth="1"/>
    <col min="11013" max="11013" width="5.7109375" style="233" customWidth="1"/>
    <col min="11014" max="11014" width="10.42578125" style="233" customWidth="1"/>
    <col min="11015" max="11015" width="14.5703125" style="233" customWidth="1"/>
    <col min="11016" max="11016" width="15" style="233" customWidth="1"/>
    <col min="11017" max="11017" width="7.7109375" style="233" bestFit="1" customWidth="1"/>
    <col min="11018" max="11018" width="11.7109375" style="233" customWidth="1"/>
    <col min="11019" max="11019" width="11.5703125" style="233" customWidth="1"/>
    <col min="11020" max="11020" width="13" style="233" customWidth="1"/>
    <col min="11021" max="11021" width="12" style="233" bestFit="1" customWidth="1"/>
    <col min="11022" max="11022" width="11" style="233" bestFit="1" customWidth="1"/>
    <col min="11023" max="11023" width="12.42578125" style="233" bestFit="1" customWidth="1"/>
    <col min="11024" max="11024" width="12.140625" style="233" bestFit="1" customWidth="1"/>
    <col min="11025" max="11025" width="12.7109375" style="233" bestFit="1" customWidth="1"/>
    <col min="11026" max="11026" width="13.42578125" style="233" bestFit="1" customWidth="1"/>
    <col min="11027" max="11029" width="14.42578125" style="233" bestFit="1" customWidth="1"/>
    <col min="11030" max="11031" width="12.140625" style="233" bestFit="1" customWidth="1"/>
    <col min="11032" max="11032" width="7.28515625" style="233" bestFit="1" customWidth="1"/>
    <col min="11033" max="11034" width="11.85546875" style="233" bestFit="1" customWidth="1"/>
    <col min="11035" max="11035" width="10.7109375" style="233" customWidth="1"/>
    <col min="11036" max="11037" width="0" style="233" hidden="1" customWidth="1"/>
    <col min="11038" max="11038" width="14.28515625" style="233" bestFit="1" customWidth="1"/>
    <col min="11039" max="11039" width="18.42578125" style="233" customWidth="1"/>
    <col min="11040" max="11040" width="13.28515625" style="233" bestFit="1" customWidth="1"/>
    <col min="11041" max="11044" width="0" style="233" hidden="1" customWidth="1"/>
    <col min="11045" max="11045" width="9.140625" style="233"/>
    <col min="11046" max="11048" width="0" style="233" hidden="1" customWidth="1"/>
    <col min="11049" max="11050" width="11.7109375" style="233" bestFit="1" customWidth="1"/>
    <col min="11051" max="11264" width="9.140625" style="233"/>
    <col min="11265" max="11265" width="51.5703125" style="233" customWidth="1"/>
    <col min="11266" max="11266" width="10.28515625" style="233" customWidth="1"/>
    <col min="11267" max="11267" width="8.5703125" style="233" customWidth="1"/>
    <col min="11268" max="11268" width="11.85546875" style="233" customWidth="1"/>
    <col min="11269" max="11269" width="5.7109375" style="233" customWidth="1"/>
    <col min="11270" max="11270" width="10.42578125" style="233" customWidth="1"/>
    <col min="11271" max="11271" width="14.5703125" style="233" customWidth="1"/>
    <col min="11272" max="11272" width="15" style="233" customWidth="1"/>
    <col min="11273" max="11273" width="7.7109375" style="233" bestFit="1" customWidth="1"/>
    <col min="11274" max="11274" width="11.7109375" style="233" customWidth="1"/>
    <col min="11275" max="11275" width="11.5703125" style="233" customWidth="1"/>
    <col min="11276" max="11276" width="13" style="233" customWidth="1"/>
    <col min="11277" max="11277" width="12" style="233" bestFit="1" customWidth="1"/>
    <col min="11278" max="11278" width="11" style="233" bestFit="1" customWidth="1"/>
    <col min="11279" max="11279" width="12.42578125" style="233" bestFit="1" customWidth="1"/>
    <col min="11280" max="11280" width="12.140625" style="233" bestFit="1" customWidth="1"/>
    <col min="11281" max="11281" width="12.7109375" style="233" bestFit="1" customWidth="1"/>
    <col min="11282" max="11282" width="13.42578125" style="233" bestFit="1" customWidth="1"/>
    <col min="11283" max="11285" width="14.42578125" style="233" bestFit="1" customWidth="1"/>
    <col min="11286" max="11287" width="12.140625" style="233" bestFit="1" customWidth="1"/>
    <col min="11288" max="11288" width="7.28515625" style="233" bestFit="1" customWidth="1"/>
    <col min="11289" max="11290" width="11.85546875" style="233" bestFit="1" customWidth="1"/>
    <col min="11291" max="11291" width="10.7109375" style="233" customWidth="1"/>
    <col min="11292" max="11293" width="0" style="233" hidden="1" customWidth="1"/>
    <col min="11294" max="11294" width="14.28515625" style="233" bestFit="1" customWidth="1"/>
    <col min="11295" max="11295" width="18.42578125" style="233" customWidth="1"/>
    <col min="11296" max="11296" width="13.28515625" style="233" bestFit="1" customWidth="1"/>
    <col min="11297" max="11300" width="0" style="233" hidden="1" customWidth="1"/>
    <col min="11301" max="11301" width="9.140625" style="233"/>
    <col min="11302" max="11304" width="0" style="233" hidden="1" customWidth="1"/>
    <col min="11305" max="11306" width="11.7109375" style="233" bestFit="1" customWidth="1"/>
    <col min="11307" max="11520" width="9.140625" style="233"/>
    <col min="11521" max="11521" width="51.5703125" style="233" customWidth="1"/>
    <col min="11522" max="11522" width="10.28515625" style="233" customWidth="1"/>
    <col min="11523" max="11523" width="8.5703125" style="233" customWidth="1"/>
    <col min="11524" max="11524" width="11.85546875" style="233" customWidth="1"/>
    <col min="11525" max="11525" width="5.7109375" style="233" customWidth="1"/>
    <col min="11526" max="11526" width="10.42578125" style="233" customWidth="1"/>
    <col min="11527" max="11527" width="14.5703125" style="233" customWidth="1"/>
    <col min="11528" max="11528" width="15" style="233" customWidth="1"/>
    <col min="11529" max="11529" width="7.7109375" style="233" bestFit="1" customWidth="1"/>
    <col min="11530" max="11530" width="11.7109375" style="233" customWidth="1"/>
    <col min="11531" max="11531" width="11.5703125" style="233" customWidth="1"/>
    <col min="11532" max="11532" width="13" style="233" customWidth="1"/>
    <col min="11533" max="11533" width="12" style="233" bestFit="1" customWidth="1"/>
    <col min="11534" max="11534" width="11" style="233" bestFit="1" customWidth="1"/>
    <col min="11535" max="11535" width="12.42578125" style="233" bestFit="1" customWidth="1"/>
    <col min="11536" max="11536" width="12.140625" style="233" bestFit="1" customWidth="1"/>
    <col min="11537" max="11537" width="12.7109375" style="233" bestFit="1" customWidth="1"/>
    <col min="11538" max="11538" width="13.42578125" style="233" bestFit="1" customWidth="1"/>
    <col min="11539" max="11541" width="14.42578125" style="233" bestFit="1" customWidth="1"/>
    <col min="11542" max="11543" width="12.140625" style="233" bestFit="1" customWidth="1"/>
    <col min="11544" max="11544" width="7.28515625" style="233" bestFit="1" customWidth="1"/>
    <col min="11545" max="11546" width="11.85546875" style="233" bestFit="1" customWidth="1"/>
    <col min="11547" max="11547" width="10.7109375" style="233" customWidth="1"/>
    <col min="11548" max="11549" width="0" style="233" hidden="1" customWidth="1"/>
    <col min="11550" max="11550" width="14.28515625" style="233" bestFit="1" customWidth="1"/>
    <col min="11551" max="11551" width="18.42578125" style="233" customWidth="1"/>
    <col min="11552" max="11552" width="13.28515625" style="233" bestFit="1" customWidth="1"/>
    <col min="11553" max="11556" width="0" style="233" hidden="1" customWidth="1"/>
    <col min="11557" max="11557" width="9.140625" style="233"/>
    <col min="11558" max="11560" width="0" style="233" hidden="1" customWidth="1"/>
    <col min="11561" max="11562" width="11.7109375" style="233" bestFit="1" customWidth="1"/>
    <col min="11563" max="11776" width="9.140625" style="233"/>
    <col min="11777" max="11777" width="51.5703125" style="233" customWidth="1"/>
    <col min="11778" max="11778" width="10.28515625" style="233" customWidth="1"/>
    <col min="11779" max="11779" width="8.5703125" style="233" customWidth="1"/>
    <col min="11780" max="11780" width="11.85546875" style="233" customWidth="1"/>
    <col min="11781" max="11781" width="5.7109375" style="233" customWidth="1"/>
    <col min="11782" max="11782" width="10.42578125" style="233" customWidth="1"/>
    <col min="11783" max="11783" width="14.5703125" style="233" customWidth="1"/>
    <col min="11784" max="11784" width="15" style="233" customWidth="1"/>
    <col min="11785" max="11785" width="7.7109375" style="233" bestFit="1" customWidth="1"/>
    <col min="11786" max="11786" width="11.7109375" style="233" customWidth="1"/>
    <col min="11787" max="11787" width="11.5703125" style="233" customWidth="1"/>
    <col min="11788" max="11788" width="13" style="233" customWidth="1"/>
    <col min="11789" max="11789" width="12" style="233" bestFit="1" customWidth="1"/>
    <col min="11790" max="11790" width="11" style="233" bestFit="1" customWidth="1"/>
    <col min="11791" max="11791" width="12.42578125" style="233" bestFit="1" customWidth="1"/>
    <col min="11792" max="11792" width="12.140625" style="233" bestFit="1" customWidth="1"/>
    <col min="11793" max="11793" width="12.7109375" style="233" bestFit="1" customWidth="1"/>
    <col min="11794" max="11794" width="13.42578125" style="233" bestFit="1" customWidth="1"/>
    <col min="11795" max="11797" width="14.42578125" style="233" bestFit="1" customWidth="1"/>
    <col min="11798" max="11799" width="12.140625" style="233" bestFit="1" customWidth="1"/>
    <col min="11800" max="11800" width="7.28515625" style="233" bestFit="1" customWidth="1"/>
    <col min="11801" max="11802" width="11.85546875" style="233" bestFit="1" customWidth="1"/>
    <col min="11803" max="11803" width="10.7109375" style="233" customWidth="1"/>
    <col min="11804" max="11805" width="0" style="233" hidden="1" customWidth="1"/>
    <col min="11806" max="11806" width="14.28515625" style="233" bestFit="1" customWidth="1"/>
    <col min="11807" max="11807" width="18.42578125" style="233" customWidth="1"/>
    <col min="11808" max="11808" width="13.28515625" style="233" bestFit="1" customWidth="1"/>
    <col min="11809" max="11812" width="0" style="233" hidden="1" customWidth="1"/>
    <col min="11813" max="11813" width="9.140625" style="233"/>
    <col min="11814" max="11816" width="0" style="233" hidden="1" customWidth="1"/>
    <col min="11817" max="11818" width="11.7109375" style="233" bestFit="1" customWidth="1"/>
    <col min="11819" max="12032" width="9.140625" style="233"/>
    <col min="12033" max="12033" width="51.5703125" style="233" customWidth="1"/>
    <col min="12034" max="12034" width="10.28515625" style="233" customWidth="1"/>
    <col min="12035" max="12035" width="8.5703125" style="233" customWidth="1"/>
    <col min="12036" max="12036" width="11.85546875" style="233" customWidth="1"/>
    <col min="12037" max="12037" width="5.7109375" style="233" customWidth="1"/>
    <col min="12038" max="12038" width="10.42578125" style="233" customWidth="1"/>
    <col min="12039" max="12039" width="14.5703125" style="233" customWidth="1"/>
    <col min="12040" max="12040" width="15" style="233" customWidth="1"/>
    <col min="12041" max="12041" width="7.7109375" style="233" bestFit="1" customWidth="1"/>
    <col min="12042" max="12042" width="11.7109375" style="233" customWidth="1"/>
    <col min="12043" max="12043" width="11.5703125" style="233" customWidth="1"/>
    <col min="12044" max="12044" width="13" style="233" customWidth="1"/>
    <col min="12045" max="12045" width="12" style="233" bestFit="1" customWidth="1"/>
    <col min="12046" max="12046" width="11" style="233" bestFit="1" customWidth="1"/>
    <col min="12047" max="12047" width="12.42578125" style="233" bestFit="1" customWidth="1"/>
    <col min="12048" max="12048" width="12.140625" style="233" bestFit="1" customWidth="1"/>
    <col min="12049" max="12049" width="12.7109375" style="233" bestFit="1" customWidth="1"/>
    <col min="12050" max="12050" width="13.42578125" style="233" bestFit="1" customWidth="1"/>
    <col min="12051" max="12053" width="14.42578125" style="233" bestFit="1" customWidth="1"/>
    <col min="12054" max="12055" width="12.140625" style="233" bestFit="1" customWidth="1"/>
    <col min="12056" max="12056" width="7.28515625" style="233" bestFit="1" customWidth="1"/>
    <col min="12057" max="12058" width="11.85546875" style="233" bestFit="1" customWidth="1"/>
    <col min="12059" max="12059" width="10.7109375" style="233" customWidth="1"/>
    <col min="12060" max="12061" width="0" style="233" hidden="1" customWidth="1"/>
    <col min="12062" max="12062" width="14.28515625" style="233" bestFit="1" customWidth="1"/>
    <col min="12063" max="12063" width="18.42578125" style="233" customWidth="1"/>
    <col min="12064" max="12064" width="13.28515625" style="233" bestFit="1" customWidth="1"/>
    <col min="12065" max="12068" width="0" style="233" hidden="1" customWidth="1"/>
    <col min="12069" max="12069" width="9.140625" style="233"/>
    <col min="12070" max="12072" width="0" style="233" hidden="1" customWidth="1"/>
    <col min="12073" max="12074" width="11.7109375" style="233" bestFit="1" customWidth="1"/>
    <col min="12075" max="12288" width="9.140625" style="233"/>
    <col min="12289" max="12289" width="51.5703125" style="233" customWidth="1"/>
    <col min="12290" max="12290" width="10.28515625" style="233" customWidth="1"/>
    <col min="12291" max="12291" width="8.5703125" style="233" customWidth="1"/>
    <col min="12292" max="12292" width="11.85546875" style="233" customWidth="1"/>
    <col min="12293" max="12293" width="5.7109375" style="233" customWidth="1"/>
    <col min="12294" max="12294" width="10.42578125" style="233" customWidth="1"/>
    <col min="12295" max="12295" width="14.5703125" style="233" customWidth="1"/>
    <col min="12296" max="12296" width="15" style="233" customWidth="1"/>
    <col min="12297" max="12297" width="7.7109375" style="233" bestFit="1" customWidth="1"/>
    <col min="12298" max="12298" width="11.7109375" style="233" customWidth="1"/>
    <col min="12299" max="12299" width="11.5703125" style="233" customWidth="1"/>
    <col min="12300" max="12300" width="13" style="233" customWidth="1"/>
    <col min="12301" max="12301" width="12" style="233" bestFit="1" customWidth="1"/>
    <col min="12302" max="12302" width="11" style="233" bestFit="1" customWidth="1"/>
    <col min="12303" max="12303" width="12.42578125" style="233" bestFit="1" customWidth="1"/>
    <col min="12304" max="12304" width="12.140625" style="233" bestFit="1" customWidth="1"/>
    <col min="12305" max="12305" width="12.7109375" style="233" bestFit="1" customWidth="1"/>
    <col min="12306" max="12306" width="13.42578125" style="233" bestFit="1" customWidth="1"/>
    <col min="12307" max="12309" width="14.42578125" style="233" bestFit="1" customWidth="1"/>
    <col min="12310" max="12311" width="12.140625" style="233" bestFit="1" customWidth="1"/>
    <col min="12312" max="12312" width="7.28515625" style="233" bestFit="1" customWidth="1"/>
    <col min="12313" max="12314" width="11.85546875" style="233" bestFit="1" customWidth="1"/>
    <col min="12315" max="12315" width="10.7109375" style="233" customWidth="1"/>
    <col min="12316" max="12317" width="0" style="233" hidden="1" customWidth="1"/>
    <col min="12318" max="12318" width="14.28515625" style="233" bestFit="1" customWidth="1"/>
    <col min="12319" max="12319" width="18.42578125" style="233" customWidth="1"/>
    <col min="12320" max="12320" width="13.28515625" style="233" bestFit="1" customWidth="1"/>
    <col min="12321" max="12324" width="0" style="233" hidden="1" customWidth="1"/>
    <col min="12325" max="12325" width="9.140625" style="233"/>
    <col min="12326" max="12328" width="0" style="233" hidden="1" customWidth="1"/>
    <col min="12329" max="12330" width="11.7109375" style="233" bestFit="1" customWidth="1"/>
    <col min="12331" max="12544" width="9.140625" style="233"/>
    <col min="12545" max="12545" width="51.5703125" style="233" customWidth="1"/>
    <col min="12546" max="12546" width="10.28515625" style="233" customWidth="1"/>
    <col min="12547" max="12547" width="8.5703125" style="233" customWidth="1"/>
    <col min="12548" max="12548" width="11.85546875" style="233" customWidth="1"/>
    <col min="12549" max="12549" width="5.7109375" style="233" customWidth="1"/>
    <col min="12550" max="12550" width="10.42578125" style="233" customWidth="1"/>
    <col min="12551" max="12551" width="14.5703125" style="233" customWidth="1"/>
    <col min="12552" max="12552" width="15" style="233" customWidth="1"/>
    <col min="12553" max="12553" width="7.7109375" style="233" bestFit="1" customWidth="1"/>
    <col min="12554" max="12554" width="11.7109375" style="233" customWidth="1"/>
    <col min="12555" max="12555" width="11.5703125" style="233" customWidth="1"/>
    <col min="12556" max="12556" width="13" style="233" customWidth="1"/>
    <col min="12557" max="12557" width="12" style="233" bestFit="1" customWidth="1"/>
    <col min="12558" max="12558" width="11" style="233" bestFit="1" customWidth="1"/>
    <col min="12559" max="12559" width="12.42578125" style="233" bestFit="1" customWidth="1"/>
    <col min="12560" max="12560" width="12.140625" style="233" bestFit="1" customWidth="1"/>
    <col min="12561" max="12561" width="12.7109375" style="233" bestFit="1" customWidth="1"/>
    <col min="12562" max="12562" width="13.42578125" style="233" bestFit="1" customWidth="1"/>
    <col min="12563" max="12565" width="14.42578125" style="233" bestFit="1" customWidth="1"/>
    <col min="12566" max="12567" width="12.140625" style="233" bestFit="1" customWidth="1"/>
    <col min="12568" max="12568" width="7.28515625" style="233" bestFit="1" customWidth="1"/>
    <col min="12569" max="12570" width="11.85546875" style="233" bestFit="1" customWidth="1"/>
    <col min="12571" max="12571" width="10.7109375" style="233" customWidth="1"/>
    <col min="12572" max="12573" width="0" style="233" hidden="1" customWidth="1"/>
    <col min="12574" max="12574" width="14.28515625" style="233" bestFit="1" customWidth="1"/>
    <col min="12575" max="12575" width="18.42578125" style="233" customWidth="1"/>
    <col min="12576" max="12576" width="13.28515625" style="233" bestFit="1" customWidth="1"/>
    <col min="12577" max="12580" width="0" style="233" hidden="1" customWidth="1"/>
    <col min="12581" max="12581" width="9.140625" style="233"/>
    <col min="12582" max="12584" width="0" style="233" hidden="1" customWidth="1"/>
    <col min="12585" max="12586" width="11.7109375" style="233" bestFit="1" customWidth="1"/>
    <col min="12587" max="12800" width="9.140625" style="233"/>
    <col min="12801" max="12801" width="51.5703125" style="233" customWidth="1"/>
    <col min="12802" max="12802" width="10.28515625" style="233" customWidth="1"/>
    <col min="12803" max="12803" width="8.5703125" style="233" customWidth="1"/>
    <col min="12804" max="12804" width="11.85546875" style="233" customWidth="1"/>
    <col min="12805" max="12805" width="5.7109375" style="233" customWidth="1"/>
    <col min="12806" max="12806" width="10.42578125" style="233" customWidth="1"/>
    <col min="12807" max="12807" width="14.5703125" style="233" customWidth="1"/>
    <col min="12808" max="12808" width="15" style="233" customWidth="1"/>
    <col min="12809" max="12809" width="7.7109375" style="233" bestFit="1" customWidth="1"/>
    <col min="12810" max="12810" width="11.7109375" style="233" customWidth="1"/>
    <col min="12811" max="12811" width="11.5703125" style="233" customWidth="1"/>
    <col min="12812" max="12812" width="13" style="233" customWidth="1"/>
    <col min="12813" max="12813" width="12" style="233" bestFit="1" customWidth="1"/>
    <col min="12814" max="12814" width="11" style="233" bestFit="1" customWidth="1"/>
    <col min="12815" max="12815" width="12.42578125" style="233" bestFit="1" customWidth="1"/>
    <col min="12816" max="12816" width="12.140625" style="233" bestFit="1" customWidth="1"/>
    <col min="12817" max="12817" width="12.7109375" style="233" bestFit="1" customWidth="1"/>
    <col min="12818" max="12818" width="13.42578125" style="233" bestFit="1" customWidth="1"/>
    <col min="12819" max="12821" width="14.42578125" style="233" bestFit="1" customWidth="1"/>
    <col min="12822" max="12823" width="12.140625" style="233" bestFit="1" customWidth="1"/>
    <col min="12824" max="12824" width="7.28515625" style="233" bestFit="1" customWidth="1"/>
    <col min="12825" max="12826" width="11.85546875" style="233" bestFit="1" customWidth="1"/>
    <col min="12827" max="12827" width="10.7109375" style="233" customWidth="1"/>
    <col min="12828" max="12829" width="0" style="233" hidden="1" customWidth="1"/>
    <col min="12830" max="12830" width="14.28515625" style="233" bestFit="1" customWidth="1"/>
    <col min="12831" max="12831" width="18.42578125" style="233" customWidth="1"/>
    <col min="12832" max="12832" width="13.28515625" style="233" bestFit="1" customWidth="1"/>
    <col min="12833" max="12836" width="0" style="233" hidden="1" customWidth="1"/>
    <col min="12837" max="12837" width="9.140625" style="233"/>
    <col min="12838" max="12840" width="0" style="233" hidden="1" customWidth="1"/>
    <col min="12841" max="12842" width="11.7109375" style="233" bestFit="1" customWidth="1"/>
    <col min="12843" max="13056" width="9.140625" style="233"/>
    <col min="13057" max="13057" width="51.5703125" style="233" customWidth="1"/>
    <col min="13058" max="13058" width="10.28515625" style="233" customWidth="1"/>
    <col min="13059" max="13059" width="8.5703125" style="233" customWidth="1"/>
    <col min="13060" max="13060" width="11.85546875" style="233" customWidth="1"/>
    <col min="13061" max="13061" width="5.7109375" style="233" customWidth="1"/>
    <col min="13062" max="13062" width="10.42578125" style="233" customWidth="1"/>
    <col min="13063" max="13063" width="14.5703125" style="233" customWidth="1"/>
    <col min="13064" max="13064" width="15" style="233" customWidth="1"/>
    <col min="13065" max="13065" width="7.7109375" style="233" bestFit="1" customWidth="1"/>
    <col min="13066" max="13066" width="11.7109375" style="233" customWidth="1"/>
    <col min="13067" max="13067" width="11.5703125" style="233" customWidth="1"/>
    <col min="13068" max="13068" width="13" style="233" customWidth="1"/>
    <col min="13069" max="13069" width="12" style="233" bestFit="1" customWidth="1"/>
    <col min="13070" max="13070" width="11" style="233" bestFit="1" customWidth="1"/>
    <col min="13071" max="13071" width="12.42578125" style="233" bestFit="1" customWidth="1"/>
    <col min="13072" max="13072" width="12.140625" style="233" bestFit="1" customWidth="1"/>
    <col min="13073" max="13073" width="12.7109375" style="233" bestFit="1" customWidth="1"/>
    <col min="13074" max="13074" width="13.42578125" style="233" bestFit="1" customWidth="1"/>
    <col min="13075" max="13077" width="14.42578125" style="233" bestFit="1" customWidth="1"/>
    <col min="13078" max="13079" width="12.140625" style="233" bestFit="1" customWidth="1"/>
    <col min="13080" max="13080" width="7.28515625" style="233" bestFit="1" customWidth="1"/>
    <col min="13081" max="13082" width="11.85546875" style="233" bestFit="1" customWidth="1"/>
    <col min="13083" max="13083" width="10.7109375" style="233" customWidth="1"/>
    <col min="13084" max="13085" width="0" style="233" hidden="1" customWidth="1"/>
    <col min="13086" max="13086" width="14.28515625" style="233" bestFit="1" customWidth="1"/>
    <col min="13087" max="13087" width="18.42578125" style="233" customWidth="1"/>
    <col min="13088" max="13088" width="13.28515625" style="233" bestFit="1" customWidth="1"/>
    <col min="13089" max="13092" width="0" style="233" hidden="1" customWidth="1"/>
    <col min="13093" max="13093" width="9.140625" style="233"/>
    <col min="13094" max="13096" width="0" style="233" hidden="1" customWidth="1"/>
    <col min="13097" max="13098" width="11.7109375" style="233" bestFit="1" customWidth="1"/>
    <col min="13099" max="13312" width="9.140625" style="233"/>
    <col min="13313" max="13313" width="51.5703125" style="233" customWidth="1"/>
    <col min="13314" max="13314" width="10.28515625" style="233" customWidth="1"/>
    <col min="13315" max="13315" width="8.5703125" style="233" customWidth="1"/>
    <col min="13316" max="13316" width="11.85546875" style="233" customWidth="1"/>
    <col min="13317" max="13317" width="5.7109375" style="233" customWidth="1"/>
    <col min="13318" max="13318" width="10.42578125" style="233" customWidth="1"/>
    <col min="13319" max="13319" width="14.5703125" style="233" customWidth="1"/>
    <col min="13320" max="13320" width="15" style="233" customWidth="1"/>
    <col min="13321" max="13321" width="7.7109375" style="233" bestFit="1" customWidth="1"/>
    <col min="13322" max="13322" width="11.7109375" style="233" customWidth="1"/>
    <col min="13323" max="13323" width="11.5703125" style="233" customWidth="1"/>
    <col min="13324" max="13324" width="13" style="233" customWidth="1"/>
    <col min="13325" max="13325" width="12" style="233" bestFit="1" customWidth="1"/>
    <col min="13326" max="13326" width="11" style="233" bestFit="1" customWidth="1"/>
    <col min="13327" max="13327" width="12.42578125" style="233" bestFit="1" customWidth="1"/>
    <col min="13328" max="13328" width="12.140625" style="233" bestFit="1" customWidth="1"/>
    <col min="13329" max="13329" width="12.7109375" style="233" bestFit="1" customWidth="1"/>
    <col min="13330" max="13330" width="13.42578125" style="233" bestFit="1" customWidth="1"/>
    <col min="13331" max="13333" width="14.42578125" style="233" bestFit="1" customWidth="1"/>
    <col min="13334" max="13335" width="12.140625" style="233" bestFit="1" customWidth="1"/>
    <col min="13336" max="13336" width="7.28515625" style="233" bestFit="1" customWidth="1"/>
    <col min="13337" max="13338" width="11.85546875" style="233" bestFit="1" customWidth="1"/>
    <col min="13339" max="13339" width="10.7109375" style="233" customWidth="1"/>
    <col min="13340" max="13341" width="0" style="233" hidden="1" customWidth="1"/>
    <col min="13342" max="13342" width="14.28515625" style="233" bestFit="1" customWidth="1"/>
    <col min="13343" max="13343" width="18.42578125" style="233" customWidth="1"/>
    <col min="13344" max="13344" width="13.28515625" style="233" bestFit="1" customWidth="1"/>
    <col min="13345" max="13348" width="0" style="233" hidden="1" customWidth="1"/>
    <col min="13349" max="13349" width="9.140625" style="233"/>
    <col min="13350" max="13352" width="0" style="233" hidden="1" customWidth="1"/>
    <col min="13353" max="13354" width="11.7109375" style="233" bestFit="1" customWidth="1"/>
    <col min="13355" max="13568" width="9.140625" style="233"/>
    <col min="13569" max="13569" width="51.5703125" style="233" customWidth="1"/>
    <col min="13570" max="13570" width="10.28515625" style="233" customWidth="1"/>
    <col min="13571" max="13571" width="8.5703125" style="233" customWidth="1"/>
    <col min="13572" max="13572" width="11.85546875" style="233" customWidth="1"/>
    <col min="13573" max="13573" width="5.7109375" style="233" customWidth="1"/>
    <col min="13574" max="13574" width="10.42578125" style="233" customWidth="1"/>
    <col min="13575" max="13575" width="14.5703125" style="233" customWidth="1"/>
    <col min="13576" max="13576" width="15" style="233" customWidth="1"/>
    <col min="13577" max="13577" width="7.7109375" style="233" bestFit="1" customWidth="1"/>
    <col min="13578" max="13578" width="11.7109375" style="233" customWidth="1"/>
    <col min="13579" max="13579" width="11.5703125" style="233" customWidth="1"/>
    <col min="13580" max="13580" width="13" style="233" customWidth="1"/>
    <col min="13581" max="13581" width="12" style="233" bestFit="1" customWidth="1"/>
    <col min="13582" max="13582" width="11" style="233" bestFit="1" customWidth="1"/>
    <col min="13583" max="13583" width="12.42578125" style="233" bestFit="1" customWidth="1"/>
    <col min="13584" max="13584" width="12.140625" style="233" bestFit="1" customWidth="1"/>
    <col min="13585" max="13585" width="12.7109375" style="233" bestFit="1" customWidth="1"/>
    <col min="13586" max="13586" width="13.42578125" style="233" bestFit="1" customWidth="1"/>
    <col min="13587" max="13589" width="14.42578125" style="233" bestFit="1" customWidth="1"/>
    <col min="13590" max="13591" width="12.140625" style="233" bestFit="1" customWidth="1"/>
    <col min="13592" max="13592" width="7.28515625" style="233" bestFit="1" customWidth="1"/>
    <col min="13593" max="13594" width="11.85546875" style="233" bestFit="1" customWidth="1"/>
    <col min="13595" max="13595" width="10.7109375" style="233" customWidth="1"/>
    <col min="13596" max="13597" width="0" style="233" hidden="1" customWidth="1"/>
    <col min="13598" max="13598" width="14.28515625" style="233" bestFit="1" customWidth="1"/>
    <col min="13599" max="13599" width="18.42578125" style="233" customWidth="1"/>
    <col min="13600" max="13600" width="13.28515625" style="233" bestFit="1" customWidth="1"/>
    <col min="13601" max="13604" width="0" style="233" hidden="1" customWidth="1"/>
    <col min="13605" max="13605" width="9.140625" style="233"/>
    <col min="13606" max="13608" width="0" style="233" hidden="1" customWidth="1"/>
    <col min="13609" max="13610" width="11.7109375" style="233" bestFit="1" customWidth="1"/>
    <col min="13611" max="13824" width="9.140625" style="233"/>
    <col min="13825" max="13825" width="51.5703125" style="233" customWidth="1"/>
    <col min="13826" max="13826" width="10.28515625" style="233" customWidth="1"/>
    <col min="13827" max="13827" width="8.5703125" style="233" customWidth="1"/>
    <col min="13828" max="13828" width="11.85546875" style="233" customWidth="1"/>
    <col min="13829" max="13829" width="5.7109375" style="233" customWidth="1"/>
    <col min="13830" max="13830" width="10.42578125" style="233" customWidth="1"/>
    <col min="13831" max="13831" width="14.5703125" style="233" customWidth="1"/>
    <col min="13832" max="13832" width="15" style="233" customWidth="1"/>
    <col min="13833" max="13833" width="7.7109375" style="233" bestFit="1" customWidth="1"/>
    <col min="13834" max="13834" width="11.7109375" style="233" customWidth="1"/>
    <col min="13835" max="13835" width="11.5703125" style="233" customWidth="1"/>
    <col min="13836" max="13836" width="13" style="233" customWidth="1"/>
    <col min="13837" max="13837" width="12" style="233" bestFit="1" customWidth="1"/>
    <col min="13838" max="13838" width="11" style="233" bestFit="1" customWidth="1"/>
    <col min="13839" max="13839" width="12.42578125" style="233" bestFit="1" customWidth="1"/>
    <col min="13840" max="13840" width="12.140625" style="233" bestFit="1" customWidth="1"/>
    <col min="13841" max="13841" width="12.7109375" style="233" bestFit="1" customWidth="1"/>
    <col min="13842" max="13842" width="13.42578125" style="233" bestFit="1" customWidth="1"/>
    <col min="13843" max="13845" width="14.42578125" style="233" bestFit="1" customWidth="1"/>
    <col min="13846" max="13847" width="12.140625" style="233" bestFit="1" customWidth="1"/>
    <col min="13848" max="13848" width="7.28515625" style="233" bestFit="1" customWidth="1"/>
    <col min="13849" max="13850" width="11.85546875" style="233" bestFit="1" customWidth="1"/>
    <col min="13851" max="13851" width="10.7109375" style="233" customWidth="1"/>
    <col min="13852" max="13853" width="0" style="233" hidden="1" customWidth="1"/>
    <col min="13854" max="13854" width="14.28515625" style="233" bestFit="1" customWidth="1"/>
    <col min="13855" max="13855" width="18.42578125" style="233" customWidth="1"/>
    <col min="13856" max="13856" width="13.28515625" style="233" bestFit="1" customWidth="1"/>
    <col min="13857" max="13860" width="0" style="233" hidden="1" customWidth="1"/>
    <col min="13861" max="13861" width="9.140625" style="233"/>
    <col min="13862" max="13864" width="0" style="233" hidden="1" customWidth="1"/>
    <col min="13865" max="13866" width="11.7109375" style="233" bestFit="1" customWidth="1"/>
    <col min="13867" max="14080" width="9.140625" style="233"/>
    <col min="14081" max="14081" width="51.5703125" style="233" customWidth="1"/>
    <col min="14082" max="14082" width="10.28515625" style="233" customWidth="1"/>
    <col min="14083" max="14083" width="8.5703125" style="233" customWidth="1"/>
    <col min="14084" max="14084" width="11.85546875" style="233" customWidth="1"/>
    <col min="14085" max="14085" width="5.7109375" style="233" customWidth="1"/>
    <col min="14086" max="14086" width="10.42578125" style="233" customWidth="1"/>
    <col min="14087" max="14087" width="14.5703125" style="233" customWidth="1"/>
    <col min="14088" max="14088" width="15" style="233" customWidth="1"/>
    <col min="14089" max="14089" width="7.7109375" style="233" bestFit="1" customWidth="1"/>
    <col min="14090" max="14090" width="11.7109375" style="233" customWidth="1"/>
    <col min="14091" max="14091" width="11.5703125" style="233" customWidth="1"/>
    <col min="14092" max="14092" width="13" style="233" customWidth="1"/>
    <col min="14093" max="14093" width="12" style="233" bestFit="1" customWidth="1"/>
    <col min="14094" max="14094" width="11" style="233" bestFit="1" customWidth="1"/>
    <col min="14095" max="14095" width="12.42578125" style="233" bestFit="1" customWidth="1"/>
    <col min="14096" max="14096" width="12.140625" style="233" bestFit="1" customWidth="1"/>
    <col min="14097" max="14097" width="12.7109375" style="233" bestFit="1" customWidth="1"/>
    <col min="14098" max="14098" width="13.42578125" style="233" bestFit="1" customWidth="1"/>
    <col min="14099" max="14101" width="14.42578125" style="233" bestFit="1" customWidth="1"/>
    <col min="14102" max="14103" width="12.140625" style="233" bestFit="1" customWidth="1"/>
    <col min="14104" max="14104" width="7.28515625" style="233" bestFit="1" customWidth="1"/>
    <col min="14105" max="14106" width="11.85546875" style="233" bestFit="1" customWidth="1"/>
    <col min="14107" max="14107" width="10.7109375" style="233" customWidth="1"/>
    <col min="14108" max="14109" width="0" style="233" hidden="1" customWidth="1"/>
    <col min="14110" max="14110" width="14.28515625" style="233" bestFit="1" customWidth="1"/>
    <col min="14111" max="14111" width="18.42578125" style="233" customWidth="1"/>
    <col min="14112" max="14112" width="13.28515625" style="233" bestFit="1" customWidth="1"/>
    <col min="14113" max="14116" width="0" style="233" hidden="1" customWidth="1"/>
    <col min="14117" max="14117" width="9.140625" style="233"/>
    <col min="14118" max="14120" width="0" style="233" hidden="1" customWidth="1"/>
    <col min="14121" max="14122" width="11.7109375" style="233" bestFit="1" customWidth="1"/>
    <col min="14123" max="14336" width="9.140625" style="233"/>
    <col min="14337" max="14337" width="51.5703125" style="233" customWidth="1"/>
    <col min="14338" max="14338" width="10.28515625" style="233" customWidth="1"/>
    <col min="14339" max="14339" width="8.5703125" style="233" customWidth="1"/>
    <col min="14340" max="14340" width="11.85546875" style="233" customWidth="1"/>
    <col min="14341" max="14341" width="5.7109375" style="233" customWidth="1"/>
    <col min="14342" max="14342" width="10.42578125" style="233" customWidth="1"/>
    <col min="14343" max="14343" width="14.5703125" style="233" customWidth="1"/>
    <col min="14344" max="14344" width="15" style="233" customWidth="1"/>
    <col min="14345" max="14345" width="7.7109375" style="233" bestFit="1" customWidth="1"/>
    <col min="14346" max="14346" width="11.7109375" style="233" customWidth="1"/>
    <col min="14347" max="14347" width="11.5703125" style="233" customWidth="1"/>
    <col min="14348" max="14348" width="13" style="233" customWidth="1"/>
    <col min="14349" max="14349" width="12" style="233" bestFit="1" customWidth="1"/>
    <col min="14350" max="14350" width="11" style="233" bestFit="1" customWidth="1"/>
    <col min="14351" max="14351" width="12.42578125" style="233" bestFit="1" customWidth="1"/>
    <col min="14352" max="14352" width="12.140625" style="233" bestFit="1" customWidth="1"/>
    <col min="14353" max="14353" width="12.7109375" style="233" bestFit="1" customWidth="1"/>
    <col min="14354" max="14354" width="13.42578125" style="233" bestFit="1" customWidth="1"/>
    <col min="14355" max="14357" width="14.42578125" style="233" bestFit="1" customWidth="1"/>
    <col min="14358" max="14359" width="12.140625" style="233" bestFit="1" customWidth="1"/>
    <col min="14360" max="14360" width="7.28515625" style="233" bestFit="1" customWidth="1"/>
    <col min="14361" max="14362" width="11.85546875" style="233" bestFit="1" customWidth="1"/>
    <col min="14363" max="14363" width="10.7109375" style="233" customWidth="1"/>
    <col min="14364" max="14365" width="0" style="233" hidden="1" customWidth="1"/>
    <col min="14366" max="14366" width="14.28515625" style="233" bestFit="1" customWidth="1"/>
    <col min="14367" max="14367" width="18.42578125" style="233" customWidth="1"/>
    <col min="14368" max="14368" width="13.28515625" style="233" bestFit="1" customWidth="1"/>
    <col min="14369" max="14372" width="0" style="233" hidden="1" customWidth="1"/>
    <col min="14373" max="14373" width="9.140625" style="233"/>
    <col min="14374" max="14376" width="0" style="233" hidden="1" customWidth="1"/>
    <col min="14377" max="14378" width="11.7109375" style="233" bestFit="1" customWidth="1"/>
    <col min="14379" max="14592" width="9.140625" style="233"/>
    <col min="14593" max="14593" width="51.5703125" style="233" customWidth="1"/>
    <col min="14594" max="14594" width="10.28515625" style="233" customWidth="1"/>
    <col min="14595" max="14595" width="8.5703125" style="233" customWidth="1"/>
    <col min="14596" max="14596" width="11.85546875" style="233" customWidth="1"/>
    <col min="14597" max="14597" width="5.7109375" style="233" customWidth="1"/>
    <col min="14598" max="14598" width="10.42578125" style="233" customWidth="1"/>
    <col min="14599" max="14599" width="14.5703125" style="233" customWidth="1"/>
    <col min="14600" max="14600" width="15" style="233" customWidth="1"/>
    <col min="14601" max="14601" width="7.7109375" style="233" bestFit="1" customWidth="1"/>
    <col min="14602" max="14602" width="11.7109375" style="233" customWidth="1"/>
    <col min="14603" max="14603" width="11.5703125" style="233" customWidth="1"/>
    <col min="14604" max="14604" width="13" style="233" customWidth="1"/>
    <col min="14605" max="14605" width="12" style="233" bestFit="1" customWidth="1"/>
    <col min="14606" max="14606" width="11" style="233" bestFit="1" customWidth="1"/>
    <col min="14607" max="14607" width="12.42578125" style="233" bestFit="1" customWidth="1"/>
    <col min="14608" max="14608" width="12.140625" style="233" bestFit="1" customWidth="1"/>
    <col min="14609" max="14609" width="12.7109375" style="233" bestFit="1" customWidth="1"/>
    <col min="14610" max="14610" width="13.42578125" style="233" bestFit="1" customWidth="1"/>
    <col min="14611" max="14613" width="14.42578125" style="233" bestFit="1" customWidth="1"/>
    <col min="14614" max="14615" width="12.140625" style="233" bestFit="1" customWidth="1"/>
    <col min="14616" max="14616" width="7.28515625" style="233" bestFit="1" customWidth="1"/>
    <col min="14617" max="14618" width="11.85546875" style="233" bestFit="1" customWidth="1"/>
    <col min="14619" max="14619" width="10.7109375" style="233" customWidth="1"/>
    <col min="14620" max="14621" width="0" style="233" hidden="1" customWidth="1"/>
    <col min="14622" max="14622" width="14.28515625" style="233" bestFit="1" customWidth="1"/>
    <col min="14623" max="14623" width="18.42578125" style="233" customWidth="1"/>
    <col min="14624" max="14624" width="13.28515625" style="233" bestFit="1" customWidth="1"/>
    <col min="14625" max="14628" width="0" style="233" hidden="1" customWidth="1"/>
    <col min="14629" max="14629" width="9.140625" style="233"/>
    <col min="14630" max="14632" width="0" style="233" hidden="1" customWidth="1"/>
    <col min="14633" max="14634" width="11.7109375" style="233" bestFit="1" customWidth="1"/>
    <col min="14635" max="14848" width="9.140625" style="233"/>
    <col min="14849" max="14849" width="51.5703125" style="233" customWidth="1"/>
    <col min="14850" max="14850" width="10.28515625" style="233" customWidth="1"/>
    <col min="14851" max="14851" width="8.5703125" style="233" customWidth="1"/>
    <col min="14852" max="14852" width="11.85546875" style="233" customWidth="1"/>
    <col min="14853" max="14853" width="5.7109375" style="233" customWidth="1"/>
    <col min="14854" max="14854" width="10.42578125" style="233" customWidth="1"/>
    <col min="14855" max="14855" width="14.5703125" style="233" customWidth="1"/>
    <col min="14856" max="14856" width="15" style="233" customWidth="1"/>
    <col min="14857" max="14857" width="7.7109375" style="233" bestFit="1" customWidth="1"/>
    <col min="14858" max="14858" width="11.7109375" style="233" customWidth="1"/>
    <col min="14859" max="14859" width="11.5703125" style="233" customWidth="1"/>
    <col min="14860" max="14860" width="13" style="233" customWidth="1"/>
    <col min="14861" max="14861" width="12" style="233" bestFit="1" customWidth="1"/>
    <col min="14862" max="14862" width="11" style="233" bestFit="1" customWidth="1"/>
    <col min="14863" max="14863" width="12.42578125" style="233" bestFit="1" customWidth="1"/>
    <col min="14864" max="14864" width="12.140625" style="233" bestFit="1" customWidth="1"/>
    <col min="14865" max="14865" width="12.7109375" style="233" bestFit="1" customWidth="1"/>
    <col min="14866" max="14866" width="13.42578125" style="233" bestFit="1" customWidth="1"/>
    <col min="14867" max="14869" width="14.42578125" style="233" bestFit="1" customWidth="1"/>
    <col min="14870" max="14871" width="12.140625" style="233" bestFit="1" customWidth="1"/>
    <col min="14872" max="14872" width="7.28515625" style="233" bestFit="1" customWidth="1"/>
    <col min="14873" max="14874" width="11.85546875" style="233" bestFit="1" customWidth="1"/>
    <col min="14875" max="14875" width="10.7109375" style="233" customWidth="1"/>
    <col min="14876" max="14877" width="0" style="233" hidden="1" customWidth="1"/>
    <col min="14878" max="14878" width="14.28515625" style="233" bestFit="1" customWidth="1"/>
    <col min="14879" max="14879" width="18.42578125" style="233" customWidth="1"/>
    <col min="14880" max="14880" width="13.28515625" style="233" bestFit="1" customWidth="1"/>
    <col min="14881" max="14884" width="0" style="233" hidden="1" customWidth="1"/>
    <col min="14885" max="14885" width="9.140625" style="233"/>
    <col min="14886" max="14888" width="0" style="233" hidden="1" customWidth="1"/>
    <col min="14889" max="14890" width="11.7109375" style="233" bestFit="1" customWidth="1"/>
    <col min="14891" max="15104" width="9.140625" style="233"/>
    <col min="15105" max="15105" width="51.5703125" style="233" customWidth="1"/>
    <col min="15106" max="15106" width="10.28515625" style="233" customWidth="1"/>
    <col min="15107" max="15107" width="8.5703125" style="233" customWidth="1"/>
    <col min="15108" max="15108" width="11.85546875" style="233" customWidth="1"/>
    <col min="15109" max="15109" width="5.7109375" style="233" customWidth="1"/>
    <col min="15110" max="15110" width="10.42578125" style="233" customWidth="1"/>
    <col min="15111" max="15111" width="14.5703125" style="233" customWidth="1"/>
    <col min="15112" max="15112" width="15" style="233" customWidth="1"/>
    <col min="15113" max="15113" width="7.7109375" style="233" bestFit="1" customWidth="1"/>
    <col min="15114" max="15114" width="11.7109375" style="233" customWidth="1"/>
    <col min="15115" max="15115" width="11.5703125" style="233" customWidth="1"/>
    <col min="15116" max="15116" width="13" style="233" customWidth="1"/>
    <col min="15117" max="15117" width="12" style="233" bestFit="1" customWidth="1"/>
    <col min="15118" max="15118" width="11" style="233" bestFit="1" customWidth="1"/>
    <col min="15119" max="15119" width="12.42578125" style="233" bestFit="1" customWidth="1"/>
    <col min="15120" max="15120" width="12.140625" style="233" bestFit="1" customWidth="1"/>
    <col min="15121" max="15121" width="12.7109375" style="233" bestFit="1" customWidth="1"/>
    <col min="15122" max="15122" width="13.42578125" style="233" bestFit="1" customWidth="1"/>
    <col min="15123" max="15125" width="14.42578125" style="233" bestFit="1" customWidth="1"/>
    <col min="15126" max="15127" width="12.140625" style="233" bestFit="1" customWidth="1"/>
    <col min="15128" max="15128" width="7.28515625" style="233" bestFit="1" customWidth="1"/>
    <col min="15129" max="15130" width="11.85546875" style="233" bestFit="1" customWidth="1"/>
    <col min="15131" max="15131" width="10.7109375" style="233" customWidth="1"/>
    <col min="15132" max="15133" width="0" style="233" hidden="1" customWidth="1"/>
    <col min="15134" max="15134" width="14.28515625" style="233" bestFit="1" customWidth="1"/>
    <col min="15135" max="15135" width="18.42578125" style="233" customWidth="1"/>
    <col min="15136" max="15136" width="13.28515625" style="233" bestFit="1" customWidth="1"/>
    <col min="15137" max="15140" width="0" style="233" hidden="1" customWidth="1"/>
    <col min="15141" max="15141" width="9.140625" style="233"/>
    <col min="15142" max="15144" width="0" style="233" hidden="1" customWidth="1"/>
    <col min="15145" max="15146" width="11.7109375" style="233" bestFit="1" customWidth="1"/>
    <col min="15147" max="15360" width="9.140625" style="233"/>
    <col min="15361" max="15361" width="51.5703125" style="233" customWidth="1"/>
    <col min="15362" max="15362" width="10.28515625" style="233" customWidth="1"/>
    <col min="15363" max="15363" width="8.5703125" style="233" customWidth="1"/>
    <col min="15364" max="15364" width="11.85546875" style="233" customWidth="1"/>
    <col min="15365" max="15365" width="5.7109375" style="233" customWidth="1"/>
    <col min="15366" max="15366" width="10.42578125" style="233" customWidth="1"/>
    <col min="15367" max="15367" width="14.5703125" style="233" customWidth="1"/>
    <col min="15368" max="15368" width="15" style="233" customWidth="1"/>
    <col min="15369" max="15369" width="7.7109375" style="233" bestFit="1" customWidth="1"/>
    <col min="15370" max="15370" width="11.7109375" style="233" customWidth="1"/>
    <col min="15371" max="15371" width="11.5703125" style="233" customWidth="1"/>
    <col min="15372" max="15372" width="13" style="233" customWidth="1"/>
    <col min="15373" max="15373" width="12" style="233" bestFit="1" customWidth="1"/>
    <col min="15374" max="15374" width="11" style="233" bestFit="1" customWidth="1"/>
    <col min="15375" max="15375" width="12.42578125" style="233" bestFit="1" customWidth="1"/>
    <col min="15376" max="15376" width="12.140625" style="233" bestFit="1" customWidth="1"/>
    <col min="15377" max="15377" width="12.7109375" style="233" bestFit="1" customWidth="1"/>
    <col min="15378" max="15378" width="13.42578125" style="233" bestFit="1" customWidth="1"/>
    <col min="15379" max="15381" width="14.42578125" style="233" bestFit="1" customWidth="1"/>
    <col min="15382" max="15383" width="12.140625" style="233" bestFit="1" customWidth="1"/>
    <col min="15384" max="15384" width="7.28515625" style="233" bestFit="1" customWidth="1"/>
    <col min="15385" max="15386" width="11.85546875" style="233" bestFit="1" customWidth="1"/>
    <col min="15387" max="15387" width="10.7109375" style="233" customWidth="1"/>
    <col min="15388" max="15389" width="0" style="233" hidden="1" customWidth="1"/>
    <col min="15390" max="15390" width="14.28515625" style="233" bestFit="1" customWidth="1"/>
    <col min="15391" max="15391" width="18.42578125" style="233" customWidth="1"/>
    <col min="15392" max="15392" width="13.28515625" style="233" bestFit="1" customWidth="1"/>
    <col min="15393" max="15396" width="0" style="233" hidden="1" customWidth="1"/>
    <col min="15397" max="15397" width="9.140625" style="233"/>
    <col min="15398" max="15400" width="0" style="233" hidden="1" customWidth="1"/>
    <col min="15401" max="15402" width="11.7109375" style="233" bestFit="1" customWidth="1"/>
    <col min="15403" max="15616" width="9.140625" style="233"/>
    <col min="15617" max="15617" width="51.5703125" style="233" customWidth="1"/>
    <col min="15618" max="15618" width="10.28515625" style="233" customWidth="1"/>
    <col min="15619" max="15619" width="8.5703125" style="233" customWidth="1"/>
    <col min="15620" max="15620" width="11.85546875" style="233" customWidth="1"/>
    <col min="15621" max="15621" width="5.7109375" style="233" customWidth="1"/>
    <col min="15622" max="15622" width="10.42578125" style="233" customWidth="1"/>
    <col min="15623" max="15623" width="14.5703125" style="233" customWidth="1"/>
    <col min="15624" max="15624" width="15" style="233" customWidth="1"/>
    <col min="15625" max="15625" width="7.7109375" style="233" bestFit="1" customWidth="1"/>
    <col min="15626" max="15626" width="11.7109375" style="233" customWidth="1"/>
    <col min="15627" max="15627" width="11.5703125" style="233" customWidth="1"/>
    <col min="15628" max="15628" width="13" style="233" customWidth="1"/>
    <col min="15629" max="15629" width="12" style="233" bestFit="1" customWidth="1"/>
    <col min="15630" max="15630" width="11" style="233" bestFit="1" customWidth="1"/>
    <col min="15631" max="15631" width="12.42578125" style="233" bestFit="1" customWidth="1"/>
    <col min="15632" max="15632" width="12.140625" style="233" bestFit="1" customWidth="1"/>
    <col min="15633" max="15633" width="12.7109375" style="233" bestFit="1" customWidth="1"/>
    <col min="15634" max="15634" width="13.42578125" style="233" bestFit="1" customWidth="1"/>
    <col min="15635" max="15637" width="14.42578125" style="233" bestFit="1" customWidth="1"/>
    <col min="15638" max="15639" width="12.140625" style="233" bestFit="1" customWidth="1"/>
    <col min="15640" max="15640" width="7.28515625" style="233" bestFit="1" customWidth="1"/>
    <col min="15641" max="15642" width="11.85546875" style="233" bestFit="1" customWidth="1"/>
    <col min="15643" max="15643" width="10.7109375" style="233" customWidth="1"/>
    <col min="15644" max="15645" width="0" style="233" hidden="1" customWidth="1"/>
    <col min="15646" max="15646" width="14.28515625" style="233" bestFit="1" customWidth="1"/>
    <col min="15647" max="15647" width="18.42578125" style="233" customWidth="1"/>
    <col min="15648" max="15648" width="13.28515625" style="233" bestFit="1" customWidth="1"/>
    <col min="15649" max="15652" width="0" style="233" hidden="1" customWidth="1"/>
    <col min="15653" max="15653" width="9.140625" style="233"/>
    <col min="15654" max="15656" width="0" style="233" hidden="1" customWidth="1"/>
    <col min="15657" max="15658" width="11.7109375" style="233" bestFit="1" customWidth="1"/>
    <col min="15659" max="15872" width="9.140625" style="233"/>
    <col min="15873" max="15873" width="51.5703125" style="233" customWidth="1"/>
    <col min="15874" max="15874" width="10.28515625" style="233" customWidth="1"/>
    <col min="15875" max="15875" width="8.5703125" style="233" customWidth="1"/>
    <col min="15876" max="15876" width="11.85546875" style="233" customWidth="1"/>
    <col min="15877" max="15877" width="5.7109375" style="233" customWidth="1"/>
    <col min="15878" max="15878" width="10.42578125" style="233" customWidth="1"/>
    <col min="15879" max="15879" width="14.5703125" style="233" customWidth="1"/>
    <col min="15880" max="15880" width="15" style="233" customWidth="1"/>
    <col min="15881" max="15881" width="7.7109375" style="233" bestFit="1" customWidth="1"/>
    <col min="15882" max="15882" width="11.7109375" style="233" customWidth="1"/>
    <col min="15883" max="15883" width="11.5703125" style="233" customWidth="1"/>
    <col min="15884" max="15884" width="13" style="233" customWidth="1"/>
    <col min="15885" max="15885" width="12" style="233" bestFit="1" customWidth="1"/>
    <col min="15886" max="15886" width="11" style="233" bestFit="1" customWidth="1"/>
    <col min="15887" max="15887" width="12.42578125" style="233" bestFit="1" customWidth="1"/>
    <col min="15888" max="15888" width="12.140625" style="233" bestFit="1" customWidth="1"/>
    <col min="15889" max="15889" width="12.7109375" style="233" bestFit="1" customWidth="1"/>
    <col min="15890" max="15890" width="13.42578125" style="233" bestFit="1" customWidth="1"/>
    <col min="15891" max="15893" width="14.42578125" style="233" bestFit="1" customWidth="1"/>
    <col min="15894" max="15895" width="12.140625" style="233" bestFit="1" customWidth="1"/>
    <col min="15896" max="15896" width="7.28515625" style="233" bestFit="1" customWidth="1"/>
    <col min="15897" max="15898" width="11.85546875" style="233" bestFit="1" customWidth="1"/>
    <col min="15899" max="15899" width="10.7109375" style="233" customWidth="1"/>
    <col min="15900" max="15901" width="0" style="233" hidden="1" customWidth="1"/>
    <col min="15902" max="15902" width="14.28515625" style="233" bestFit="1" customWidth="1"/>
    <col min="15903" max="15903" width="18.42578125" style="233" customWidth="1"/>
    <col min="15904" max="15904" width="13.28515625" style="233" bestFit="1" customWidth="1"/>
    <col min="15905" max="15908" width="0" style="233" hidden="1" customWidth="1"/>
    <col min="15909" max="15909" width="9.140625" style="233"/>
    <col min="15910" max="15912" width="0" style="233" hidden="1" customWidth="1"/>
    <col min="15913" max="15914" width="11.7109375" style="233" bestFit="1" customWidth="1"/>
    <col min="15915" max="16128" width="9.140625" style="233"/>
    <col min="16129" max="16129" width="51.5703125" style="233" customWidth="1"/>
    <col min="16130" max="16130" width="10.28515625" style="233" customWidth="1"/>
    <col min="16131" max="16131" width="8.5703125" style="233" customWidth="1"/>
    <col min="16132" max="16132" width="11.85546875" style="233" customWidth="1"/>
    <col min="16133" max="16133" width="5.7109375" style="233" customWidth="1"/>
    <col min="16134" max="16134" width="10.42578125" style="233" customWidth="1"/>
    <col min="16135" max="16135" width="14.5703125" style="233" customWidth="1"/>
    <col min="16136" max="16136" width="15" style="233" customWidth="1"/>
    <col min="16137" max="16137" width="7.7109375" style="233" bestFit="1" customWidth="1"/>
    <col min="16138" max="16138" width="11.7109375" style="233" customWidth="1"/>
    <col min="16139" max="16139" width="11.5703125" style="233" customWidth="1"/>
    <col min="16140" max="16140" width="13" style="233" customWidth="1"/>
    <col min="16141" max="16141" width="12" style="233" bestFit="1" customWidth="1"/>
    <col min="16142" max="16142" width="11" style="233" bestFit="1" customWidth="1"/>
    <col min="16143" max="16143" width="12.42578125" style="233" bestFit="1" customWidth="1"/>
    <col min="16144" max="16144" width="12.140625" style="233" bestFit="1" customWidth="1"/>
    <col min="16145" max="16145" width="12.7109375" style="233" bestFit="1" customWidth="1"/>
    <col min="16146" max="16146" width="13.42578125" style="233" bestFit="1" customWidth="1"/>
    <col min="16147" max="16149" width="14.42578125" style="233" bestFit="1" customWidth="1"/>
    <col min="16150" max="16151" width="12.140625" style="233" bestFit="1" customWidth="1"/>
    <col min="16152" max="16152" width="7.28515625" style="233" bestFit="1" customWidth="1"/>
    <col min="16153" max="16154" width="11.85546875" style="233" bestFit="1" customWidth="1"/>
    <col min="16155" max="16155" width="10.7109375" style="233" customWidth="1"/>
    <col min="16156" max="16157" width="0" style="233" hidden="1" customWidth="1"/>
    <col min="16158" max="16158" width="14.28515625" style="233" bestFit="1" customWidth="1"/>
    <col min="16159" max="16159" width="18.42578125" style="233" customWidth="1"/>
    <col min="16160" max="16160" width="13.28515625" style="233" bestFit="1" customWidth="1"/>
    <col min="16161" max="16164" width="0" style="233" hidden="1" customWidth="1"/>
    <col min="16165" max="16165" width="9.140625" style="233"/>
    <col min="16166" max="16168" width="0" style="233" hidden="1" customWidth="1"/>
    <col min="16169" max="16170" width="11.7109375" style="233" bestFit="1" customWidth="1"/>
    <col min="16171" max="16384" width="9.140625" style="233"/>
  </cols>
  <sheetData>
    <row r="1" spans="1:52" s="159" customFormat="1" ht="19.5" customHeight="1" x14ac:dyDescent="0.2">
      <c r="A1" s="284"/>
      <c r="B1" s="285"/>
      <c r="C1" s="286"/>
      <c r="D1" s="329"/>
      <c r="E1" s="329"/>
      <c r="F1" s="330" t="s">
        <v>793</v>
      </c>
      <c r="G1" s="331" t="str">
        <f>Скидка!C1</f>
        <v>Розница</v>
      </c>
      <c r="H1" s="288"/>
      <c r="I1" s="287"/>
      <c r="J1" s="289"/>
      <c r="K1" s="290"/>
      <c r="L1" s="291"/>
      <c r="M1" s="292"/>
      <c r="N1" s="291"/>
      <c r="O1" s="292"/>
      <c r="P1" s="292"/>
      <c r="Q1" s="292"/>
      <c r="R1" s="292"/>
      <c r="S1" s="291"/>
      <c r="T1" s="292"/>
      <c r="U1" s="164"/>
      <c r="V1" s="165"/>
      <c r="W1" s="162"/>
      <c r="X1" s="162"/>
      <c r="Y1" s="165"/>
      <c r="Z1" s="166"/>
      <c r="AA1" s="162"/>
      <c r="AB1" s="162"/>
      <c r="AC1" s="162"/>
      <c r="AD1" s="167"/>
      <c r="AE1" s="168"/>
      <c r="AF1" s="168"/>
      <c r="AG1" s="169"/>
      <c r="AH1" s="169"/>
      <c r="AI1" s="169"/>
      <c r="AJ1" s="169"/>
      <c r="AK1" s="167"/>
      <c r="AL1" s="170"/>
      <c r="AM1" s="170"/>
      <c r="AN1" s="170"/>
      <c r="AO1" s="167"/>
      <c r="AP1" s="162"/>
      <c r="AQ1" s="162"/>
      <c r="AR1" s="162"/>
      <c r="AS1" s="162"/>
      <c r="AT1" s="162"/>
      <c r="AU1" s="293"/>
      <c r="AV1" s="293"/>
      <c r="AW1" s="293"/>
      <c r="AX1" s="293"/>
      <c r="AY1" s="293"/>
      <c r="AZ1" s="293"/>
    </row>
    <row r="2" spans="1:52" s="184" customFormat="1" ht="63.75" x14ac:dyDescent="0.2">
      <c r="A2" s="294" t="s">
        <v>374</v>
      </c>
      <c r="B2" s="294" t="s">
        <v>375</v>
      </c>
      <c r="C2" s="294" t="s">
        <v>576</v>
      </c>
      <c r="D2" s="294" t="s">
        <v>376</v>
      </c>
      <c r="E2" s="294" t="s">
        <v>794</v>
      </c>
      <c r="F2" s="295" t="s">
        <v>378</v>
      </c>
      <c r="G2" s="296" t="s">
        <v>962</v>
      </c>
      <c r="H2" s="297" t="s">
        <v>963</v>
      </c>
      <c r="I2" s="298" t="s">
        <v>379</v>
      </c>
      <c r="J2" s="299" t="s">
        <v>964</v>
      </c>
      <c r="K2" s="300"/>
      <c r="L2" s="357"/>
      <c r="M2" s="301"/>
      <c r="N2" s="300"/>
      <c r="O2" s="301"/>
      <c r="P2" s="301"/>
      <c r="Q2" s="301"/>
      <c r="R2" s="302"/>
      <c r="S2" s="303"/>
      <c r="T2" s="301"/>
      <c r="U2" s="178"/>
      <c r="V2" s="178"/>
      <c r="W2" s="176"/>
      <c r="X2" s="180"/>
      <c r="Y2" s="178"/>
      <c r="Z2" s="180"/>
      <c r="AA2" s="181"/>
      <c r="AB2" s="181"/>
      <c r="AC2" s="181"/>
      <c r="AD2" s="182"/>
      <c r="AE2" s="183"/>
      <c r="AF2" s="177"/>
      <c r="AG2" s="177"/>
      <c r="AH2" s="177"/>
      <c r="AI2" s="177"/>
      <c r="AJ2" s="177"/>
      <c r="AK2" s="182"/>
      <c r="AL2" s="182"/>
      <c r="AM2" s="182"/>
      <c r="AN2" s="182"/>
      <c r="AO2" s="182"/>
      <c r="AP2" s="181"/>
      <c r="AQ2" s="181"/>
      <c r="AR2" s="181"/>
      <c r="AS2" s="181"/>
      <c r="AT2" s="181"/>
      <c r="AU2" s="304"/>
      <c r="AV2" s="304"/>
      <c r="AW2" s="304"/>
      <c r="AX2" s="304"/>
      <c r="AY2" s="304"/>
      <c r="AZ2" s="304"/>
    </row>
    <row r="3" spans="1:52" x14ac:dyDescent="0.2">
      <c r="A3" s="305" t="s">
        <v>919</v>
      </c>
      <c r="B3" s="306"/>
      <c r="C3" s="307"/>
      <c r="D3" s="308" t="str">
        <f>VLOOKUP(F3,'Полный поартикульный список'!A:B,2,0)</f>
        <v>S05</v>
      </c>
      <c r="E3" s="308" t="s">
        <v>382</v>
      </c>
      <c r="F3" s="309">
        <v>15811000</v>
      </c>
      <c r="G3" s="310">
        <f>ROUND((IF(D3='!!!PG'!A$17,(J3*(1-Скидка!$H$1)),(IF(D3='!!!PG'!A$16,(J3*(1-Скидка!$F$1)),(J3*(1-Скидка!$E$1)))))),2)</f>
        <v>26.78</v>
      </c>
      <c r="H3" s="311">
        <f>IF(G3=$L$1,0,G3*I3)</f>
        <v>26.78</v>
      </c>
      <c r="I3" s="312">
        <v>1</v>
      </c>
      <c r="J3" s="372">
        <f>ROUND(VLOOKUP(F3,'Полный поартикульный список'!A:E,5,0),2)</f>
        <v>26.78</v>
      </c>
      <c r="M3" s="313"/>
    </row>
    <row r="4" spans="1:52" x14ac:dyDescent="0.2">
      <c r="A4" s="305" t="s">
        <v>920</v>
      </c>
      <c r="B4" s="306"/>
      <c r="C4" s="307"/>
      <c r="D4" s="308" t="str">
        <f>VLOOKUP(F4,'Полный поартикульный список'!A:B,2,0)</f>
        <v>S05</v>
      </c>
      <c r="E4" s="308" t="s">
        <v>382</v>
      </c>
      <c r="F4" s="309">
        <v>15813000</v>
      </c>
      <c r="G4" s="310">
        <f>ROUND((IF(D4='!!!PG'!A$17,(J4*(1-Скидка!$H$1)),(IF(D4='!!!PG'!A$16,(J4*(1-Скидка!$F$1)),(J4*(1-Скидка!$E$1)))))),2)</f>
        <v>47.4</v>
      </c>
      <c r="H4" s="311">
        <f>IF(G4=$L$1,0,G4*I4)</f>
        <v>0</v>
      </c>
      <c r="I4" s="312"/>
      <c r="J4" s="372">
        <f>ROUND(VLOOKUP(F4,'Полный поартикульный список'!A:E,5,0),2)</f>
        <v>47.4</v>
      </c>
      <c r="M4" s="313"/>
    </row>
    <row r="5" spans="1:52" x14ac:dyDescent="0.2">
      <c r="A5" s="305" t="s">
        <v>917</v>
      </c>
      <c r="B5" s="306"/>
      <c r="C5" s="307"/>
      <c r="D5" s="308" t="str">
        <f>VLOOKUP(F5,'Полный поартикульный список'!A:B,2,0)</f>
        <v>A08</v>
      </c>
      <c r="E5" s="308" t="s">
        <v>382</v>
      </c>
      <c r="F5" s="309">
        <v>5045331332</v>
      </c>
      <c r="G5" s="310">
        <f>ROUND((IF(D5='!!!PG'!A$17,(J5*(1-Скидка!$H$1)),(IF(D5='!!!PG'!A$16,(J5*(1-Скидка!$F$1)),(J5*(1-Скидка!$E$1)))))),2)</f>
        <v>39.33</v>
      </c>
      <c r="H5" s="311">
        <f>IF(G5=$L$1,0,G5*I5)</f>
        <v>0</v>
      </c>
      <c r="I5" s="312"/>
      <c r="J5" s="372">
        <f>ROUND(VLOOKUP(F5,'Полный поартикульный список'!A:E,5,0),2)</f>
        <v>39.33</v>
      </c>
      <c r="K5" s="314"/>
      <c r="M5" s="313"/>
    </row>
    <row r="6" spans="1:52" x14ac:dyDescent="0.2">
      <c r="A6" s="305" t="s">
        <v>918</v>
      </c>
      <c r="B6" s="306"/>
      <c r="C6" s="307"/>
      <c r="D6" s="308" t="str">
        <f>VLOOKUP(F6,'Полный поартикульный список'!A:B,2,0)</f>
        <v>A08</v>
      </c>
      <c r="E6" s="308" t="s">
        <v>382</v>
      </c>
      <c r="F6" s="309">
        <v>5101933332</v>
      </c>
      <c r="G6" s="310">
        <f>ROUND((IF(D6='!!!PG'!A$17,(J6*(1-Скидка!$H$1)),(IF(D6='!!!PG'!A$16,(J6*(1-Скидка!$F$1)),(J6*(1-Скидка!$E$1)))))),2)</f>
        <v>51.98</v>
      </c>
      <c r="H6" s="311">
        <f>IF(G6=$L$1,0,G6*I6)</f>
        <v>0</v>
      </c>
      <c r="I6" s="312"/>
      <c r="J6" s="372">
        <f>ROUND(VLOOKUP(F6,'Полный поартикульный список'!A:E,5,0),2)</f>
        <v>51.98</v>
      </c>
      <c r="K6" s="314"/>
      <c r="M6" s="313"/>
    </row>
    <row r="7" spans="1:52" x14ac:dyDescent="0.2">
      <c r="A7" s="305" t="s">
        <v>520</v>
      </c>
      <c r="B7" s="306"/>
      <c r="C7" s="307">
        <v>0.104</v>
      </c>
      <c r="D7" s="355" t="str">
        <f>VLOOKUP(F7,'Полный поартикульный список'!A:B,2,0)</f>
        <v>A08</v>
      </c>
      <c r="E7" s="308" t="s">
        <v>382</v>
      </c>
      <c r="F7" s="309">
        <v>90400025</v>
      </c>
      <c r="G7" s="310">
        <f>ROUND((IF(D7='!!!PG'!A$17,(J7*(1-Скидка!$H$1)),(IF(D7='!!!PG'!A$16,(J7*(1-Скидка!$F$1)),(J7*(1-Скидка!$E$1)))))),2)</f>
        <v>48.14</v>
      </c>
      <c r="H7" s="311">
        <f t="shared" ref="H7:H61" si="0">IF(G7=$L$1,0,G7*I7)</f>
        <v>0</v>
      </c>
      <c r="I7" s="312"/>
      <c r="J7" s="372">
        <f>ROUND(VLOOKUP(F7,'Полный поартикульный список'!A:E,5,0),2)</f>
        <v>48.14</v>
      </c>
      <c r="K7" s="314"/>
      <c r="M7" s="313"/>
    </row>
    <row r="8" spans="1:52" x14ac:dyDescent="0.2">
      <c r="A8" s="305" t="s">
        <v>795</v>
      </c>
      <c r="B8" s="306"/>
      <c r="C8" s="307">
        <v>0.41</v>
      </c>
      <c r="D8" s="355" t="str">
        <f>VLOOKUP(F8,'Полный поартикульный список'!A:B,2,0)</f>
        <v>A08</v>
      </c>
      <c r="E8" s="308" t="s">
        <v>382</v>
      </c>
      <c r="F8" s="309">
        <v>90410020</v>
      </c>
      <c r="G8" s="310">
        <f>ROUND((IF(D8='!!!PG'!A$17,(J8*(1-Скидка!$H$1)),(IF(D8='!!!PG'!A$16,(J8*(1-Скидка!$F$1)),(J8*(1-Скидка!$E$1)))))),2)</f>
        <v>87.07</v>
      </c>
      <c r="H8" s="311">
        <f t="shared" si="0"/>
        <v>0</v>
      </c>
      <c r="I8" s="312"/>
      <c r="J8" s="372">
        <f>ROUND(VLOOKUP(F8,'Полный поартикульный список'!A:E,5,0),2)</f>
        <v>87.07</v>
      </c>
      <c r="K8" s="314"/>
      <c r="M8" s="313"/>
    </row>
    <row r="9" spans="1:52" x14ac:dyDescent="0.2">
      <c r="A9" s="305" t="s">
        <v>796</v>
      </c>
      <c r="B9" s="306" t="s">
        <v>797</v>
      </c>
      <c r="C9" s="307">
        <v>0.35699999999999998</v>
      </c>
      <c r="D9" s="355" t="str">
        <f>VLOOKUP(F9,'Полный поартикульный список'!A:B,2,0)</f>
        <v>A08</v>
      </c>
      <c r="E9" s="308" t="s">
        <v>382</v>
      </c>
      <c r="F9" s="309">
        <v>5026931332</v>
      </c>
      <c r="G9" s="310">
        <f>ROUND((IF(D9='!!!PG'!A$17,(J9*(1-Скидка!$H$1)),(IF(D9='!!!PG'!A$16,(J9*(1-Скидка!$F$1)),(J9*(1-Скидка!$E$1)))))),2)</f>
        <v>87.07</v>
      </c>
      <c r="H9" s="311">
        <f t="shared" si="0"/>
        <v>0</v>
      </c>
      <c r="I9" s="312"/>
      <c r="J9" s="372">
        <f>ROUND(VLOOKUP(F9,'Полный поартикульный список'!A:E,5,0),2)</f>
        <v>87.07</v>
      </c>
      <c r="K9" s="314"/>
      <c r="M9" s="313"/>
    </row>
    <row r="10" spans="1:52" x14ac:dyDescent="0.2">
      <c r="A10" s="305" t="s">
        <v>523</v>
      </c>
      <c r="B10" s="306"/>
      <c r="C10" s="307">
        <v>0.25</v>
      </c>
      <c r="D10" s="355" t="str">
        <f>VLOOKUP(F10,'Полный поартикульный список'!A:B,2,0)</f>
        <v>A08</v>
      </c>
      <c r="E10" s="308" t="s">
        <v>382</v>
      </c>
      <c r="F10" s="309">
        <v>5027031332</v>
      </c>
      <c r="G10" s="310">
        <f>ROUND((IF(D10='!!!PG'!A$17,(J10*(1-Скидка!$H$1)),(IF(D10='!!!PG'!A$16,(J10*(1-Скидка!$F$1)),(J10*(1-Скидка!$E$1)))))),2)</f>
        <v>62.64</v>
      </c>
      <c r="H10" s="311">
        <f t="shared" si="0"/>
        <v>0</v>
      </c>
      <c r="I10" s="312"/>
      <c r="J10" s="372">
        <f>ROUND(VLOOKUP(F10,'Полный поартикульный список'!A:E,5,0),2)</f>
        <v>62.64</v>
      </c>
      <c r="K10" s="314"/>
      <c r="M10" s="313"/>
    </row>
    <row r="11" spans="1:52" ht="22.5" x14ac:dyDescent="0.2">
      <c r="A11" s="305" t="s">
        <v>798</v>
      </c>
      <c r="B11" s="306"/>
      <c r="C11" s="307">
        <v>0.37</v>
      </c>
      <c r="D11" s="355" t="str">
        <f>VLOOKUP(F11,'Полный поартикульный список'!A:B,2,0)</f>
        <v>A08</v>
      </c>
      <c r="E11" s="308" t="s">
        <v>382</v>
      </c>
      <c r="F11" s="309">
        <v>5054531332</v>
      </c>
      <c r="G11" s="310">
        <f>ROUND((IF(D11='!!!PG'!A$17,(J11*(1-Скидка!$H$1)),(IF(D11='!!!PG'!A$16,(J11*(1-Скидка!$F$1)),(J11*(1-Скидка!$E$1)))))),2)</f>
        <v>51.13</v>
      </c>
      <c r="H11" s="311">
        <f t="shared" si="0"/>
        <v>0</v>
      </c>
      <c r="I11" s="312"/>
      <c r="J11" s="372">
        <f>ROUND(VLOOKUP(F11,'Полный поартикульный список'!A:E,5,0),2)</f>
        <v>51.13</v>
      </c>
      <c r="K11" s="314"/>
      <c r="M11" s="313"/>
    </row>
    <row r="12" spans="1:52" ht="22.5" x14ac:dyDescent="0.2">
      <c r="A12" s="317" t="s">
        <v>799</v>
      </c>
      <c r="B12" s="318"/>
      <c r="C12" s="319">
        <v>0.3</v>
      </c>
      <c r="D12" s="355" t="str">
        <f>VLOOKUP(F12,'Полный поартикульный список'!A:B,2,0)</f>
        <v>A08</v>
      </c>
      <c r="E12" s="320" t="s">
        <v>382</v>
      </c>
      <c r="F12" s="321">
        <v>5054631332</v>
      </c>
      <c r="G12" s="310">
        <f>ROUND((IF(D12='!!!PG'!A$17,(J12*(1-Скидка!$H$1)),(IF(D12='!!!PG'!A$16,(J12*(1-Скидка!$F$1)),(J12*(1-Скидка!$E$1)))))),2)</f>
        <v>51.13</v>
      </c>
      <c r="H12" s="311">
        <f t="shared" si="0"/>
        <v>0</v>
      </c>
      <c r="I12" s="312"/>
      <c r="J12" s="372">
        <f>ROUND(VLOOKUP(F12,'Полный поартикульный список'!A:E,5,0),2)</f>
        <v>51.13</v>
      </c>
      <c r="K12" s="314"/>
      <c r="M12" s="313"/>
    </row>
    <row r="13" spans="1:52" ht="22.5" x14ac:dyDescent="0.2">
      <c r="A13" s="305" t="s">
        <v>800</v>
      </c>
      <c r="B13" s="306"/>
      <c r="C13" s="307">
        <v>0.749</v>
      </c>
      <c r="D13" s="355" t="str">
        <f>VLOOKUP(F13,'Полный поартикульный список'!A:B,2,0)</f>
        <v>A08</v>
      </c>
      <c r="E13" s="308" t="s">
        <v>382</v>
      </c>
      <c r="F13" s="309">
        <v>5054731332</v>
      </c>
      <c r="G13" s="310">
        <f>ROUND((IF(D13='!!!PG'!A$17,(J13*(1-Скидка!$H$1)),(IF(D13='!!!PG'!A$16,(J13*(1-Скидка!$F$1)),(J13*(1-Скидка!$E$1)))))),2)</f>
        <v>85.3</v>
      </c>
      <c r="H13" s="311">
        <f t="shared" si="0"/>
        <v>0</v>
      </c>
      <c r="I13" s="312"/>
      <c r="J13" s="372">
        <f>ROUND(VLOOKUP(F13,'Полный поартикульный список'!A:E,5,0),2)</f>
        <v>85.3</v>
      </c>
      <c r="K13" s="314"/>
      <c r="M13" s="313"/>
    </row>
    <row r="14" spans="1:52" ht="22.5" x14ac:dyDescent="0.2">
      <c r="A14" s="305" t="s">
        <v>801</v>
      </c>
      <c r="B14" s="306"/>
      <c r="C14" s="307">
        <v>0.34</v>
      </c>
      <c r="D14" s="355" t="str">
        <f>VLOOKUP(F14,'Полный поартикульный список'!A:B,2,0)</f>
        <v>A08</v>
      </c>
      <c r="E14" s="308" t="s">
        <v>382</v>
      </c>
      <c r="F14" s="309">
        <v>5054831332</v>
      </c>
      <c r="G14" s="310">
        <f>ROUND((IF(D14='!!!PG'!A$17,(J14*(1-Скидка!$H$1)),(IF(D14='!!!PG'!A$16,(J14*(1-Скидка!$F$1)),(J14*(1-Скидка!$E$1)))))),2)</f>
        <v>63.65</v>
      </c>
      <c r="H14" s="311">
        <f t="shared" si="0"/>
        <v>0</v>
      </c>
      <c r="I14" s="312"/>
      <c r="J14" s="372">
        <f>ROUND(VLOOKUP(F14,'Полный поартикульный список'!A:E,5,0),2)</f>
        <v>63.65</v>
      </c>
      <c r="K14" s="314"/>
      <c r="M14" s="313"/>
    </row>
    <row r="15" spans="1:52" ht="22.5" x14ac:dyDescent="0.2">
      <c r="A15" s="305" t="s">
        <v>802</v>
      </c>
      <c r="B15" s="306"/>
      <c r="C15" s="307">
        <v>0.45</v>
      </c>
      <c r="D15" s="355" t="str">
        <f>VLOOKUP(F15,'Полный поартикульный список'!A:B,2,0)</f>
        <v>A08</v>
      </c>
      <c r="E15" s="308" t="s">
        <v>382</v>
      </c>
      <c r="F15" s="309">
        <v>5054931332</v>
      </c>
      <c r="G15" s="310">
        <f>ROUND((IF(D15='!!!PG'!A$17,(J15*(1-Скидка!$H$1)),(IF(D15='!!!PG'!A$16,(J15*(1-Скидка!$F$1)),(J15*(1-Скидка!$E$1)))))),2)</f>
        <v>79.349999999999994</v>
      </c>
      <c r="H15" s="311">
        <f t="shared" si="0"/>
        <v>0</v>
      </c>
      <c r="I15" s="312"/>
      <c r="J15" s="372">
        <f>ROUND(VLOOKUP(F15,'Полный поартикульный список'!A:E,5,0),2)</f>
        <v>79.349999999999994</v>
      </c>
      <c r="K15" s="314"/>
      <c r="M15" s="313"/>
    </row>
    <row r="16" spans="1:52" s="290" customFormat="1" ht="22.5" x14ac:dyDescent="0.2">
      <c r="A16" s="305" t="s">
        <v>803</v>
      </c>
      <c r="B16" s="306"/>
      <c r="C16" s="307">
        <v>0.155</v>
      </c>
      <c r="D16" s="355" t="str">
        <f>VLOOKUP(F16,'Полный поартикульный список'!A:B,2,0)</f>
        <v>A08</v>
      </c>
      <c r="E16" s="308" t="s">
        <v>382</v>
      </c>
      <c r="F16" s="309">
        <v>5076831332</v>
      </c>
      <c r="G16" s="310">
        <f>ROUND((IF(D16='!!!PG'!A$17,(J16*(1-Скидка!$H$1)),(IF(D16='!!!PG'!A$16,(J16*(1-Скидка!$F$1)),(J16*(1-Скидка!$E$1)))))),2)</f>
        <v>103.82</v>
      </c>
      <c r="H16" s="311">
        <f t="shared" si="0"/>
        <v>0</v>
      </c>
      <c r="I16" s="312"/>
      <c r="J16" s="372">
        <f>ROUND(VLOOKUP(F16,'Полный поартикульный список'!A:E,5,0),2)</f>
        <v>103.82</v>
      </c>
      <c r="K16" s="314"/>
      <c r="M16" s="313"/>
      <c r="O16" s="314"/>
      <c r="P16" s="314"/>
      <c r="Q16" s="314"/>
      <c r="R16" s="314"/>
      <c r="S16" s="315"/>
      <c r="T16" s="314"/>
      <c r="U16" s="168"/>
      <c r="V16" s="193"/>
      <c r="W16" s="162"/>
      <c r="X16" s="162"/>
      <c r="Y16" s="193"/>
      <c r="Z16" s="162"/>
      <c r="AA16" s="162"/>
      <c r="AB16" s="162"/>
      <c r="AC16" s="162"/>
      <c r="AD16" s="167"/>
      <c r="AE16" s="168"/>
      <c r="AF16" s="168"/>
      <c r="AG16" s="169"/>
      <c r="AH16" s="169"/>
      <c r="AI16" s="169"/>
      <c r="AJ16" s="169"/>
      <c r="AK16" s="167"/>
      <c r="AL16" s="167"/>
      <c r="AM16" s="167"/>
      <c r="AN16" s="167"/>
      <c r="AO16" s="167"/>
      <c r="AP16" s="197"/>
      <c r="AQ16" s="197"/>
      <c r="AR16" s="197"/>
      <c r="AS16" s="197"/>
      <c r="AT16" s="197"/>
      <c r="AU16" s="316"/>
      <c r="AV16" s="316"/>
      <c r="AW16" s="316"/>
      <c r="AX16" s="316"/>
      <c r="AY16" s="316"/>
      <c r="AZ16" s="316"/>
    </row>
    <row r="17" spans="1:52" s="290" customFormat="1" x14ac:dyDescent="0.2">
      <c r="A17" s="305" t="s">
        <v>804</v>
      </c>
      <c r="B17" s="306" t="s">
        <v>805</v>
      </c>
      <c r="C17" s="307">
        <v>0.1</v>
      </c>
      <c r="D17" s="355" t="str">
        <f>VLOOKUP(F17,'Полный поартикульный список'!A:B,2,0)</f>
        <v>A08</v>
      </c>
      <c r="E17" s="308" t="s">
        <v>382</v>
      </c>
      <c r="F17" s="309">
        <v>5080531332</v>
      </c>
      <c r="G17" s="310">
        <f>ROUND((IF(D17='!!!PG'!A$17,(J17*(1-Скидка!$H$1)),(IF(D17='!!!PG'!A$16,(J17*(1-Скидка!$F$1)),(J17*(1-Скидка!$E$1)))))),2)</f>
        <v>22.1</v>
      </c>
      <c r="H17" s="311">
        <f t="shared" si="0"/>
        <v>0</v>
      </c>
      <c r="I17" s="312"/>
      <c r="J17" s="372">
        <f>ROUND(VLOOKUP(F17,'Полный поартикульный список'!A:E,5,0),2)</f>
        <v>22.1</v>
      </c>
      <c r="K17" s="314"/>
      <c r="M17" s="313"/>
      <c r="O17" s="314"/>
      <c r="P17" s="314"/>
      <c r="Q17" s="314"/>
      <c r="R17" s="314"/>
      <c r="S17" s="315"/>
      <c r="T17" s="314"/>
      <c r="U17" s="168"/>
      <c r="V17" s="193"/>
      <c r="W17" s="162"/>
      <c r="X17" s="162"/>
      <c r="Y17" s="193"/>
      <c r="Z17" s="162"/>
      <c r="AA17" s="162"/>
      <c r="AB17" s="162"/>
      <c r="AC17" s="162"/>
      <c r="AD17" s="167"/>
      <c r="AE17" s="168"/>
      <c r="AF17" s="168"/>
      <c r="AG17" s="169"/>
      <c r="AH17" s="169"/>
      <c r="AI17" s="169"/>
      <c r="AJ17" s="169"/>
      <c r="AK17" s="167"/>
      <c r="AL17" s="167"/>
      <c r="AM17" s="167"/>
      <c r="AN17" s="167"/>
      <c r="AO17" s="167"/>
      <c r="AP17" s="197"/>
      <c r="AQ17" s="197"/>
      <c r="AR17" s="197"/>
      <c r="AS17" s="197"/>
      <c r="AT17" s="197"/>
      <c r="AU17" s="316"/>
      <c r="AV17" s="316"/>
      <c r="AW17" s="316"/>
      <c r="AX17" s="316"/>
      <c r="AY17" s="316"/>
      <c r="AZ17" s="316"/>
    </row>
    <row r="18" spans="1:52" s="290" customFormat="1" ht="22.5" x14ac:dyDescent="0.2">
      <c r="A18" s="305" t="s">
        <v>806</v>
      </c>
      <c r="B18" s="306" t="s">
        <v>807</v>
      </c>
      <c r="C18" s="307">
        <v>0.86</v>
      </c>
      <c r="D18" s="355" t="str">
        <f>VLOOKUP(F18,'Полный поартикульный список'!A:B,2,0)</f>
        <v>A08</v>
      </c>
      <c r="E18" s="308" t="s">
        <v>382</v>
      </c>
      <c r="F18" s="309">
        <v>90410015</v>
      </c>
      <c r="G18" s="310">
        <f>ROUND((IF(D18='!!!PG'!A$17,(J18*(1-Скидка!$H$1)),(IF(D18='!!!PG'!A$16,(J18*(1-Скидка!$F$1)),(J18*(1-Скидка!$E$1)))))),2)</f>
        <v>162.44</v>
      </c>
      <c r="H18" s="311">
        <f>IF(G18=$L$1,0,G18*I18)</f>
        <v>0</v>
      </c>
      <c r="I18" s="312"/>
      <c r="J18" s="372">
        <f>ROUND(VLOOKUP(F18,'Полный поартикульный список'!A:E,5,0),2)</f>
        <v>162.44</v>
      </c>
      <c r="K18" s="314"/>
      <c r="M18" s="313"/>
      <c r="O18" s="314"/>
      <c r="P18" s="314"/>
      <c r="Q18" s="314"/>
      <c r="R18" s="314"/>
      <c r="S18" s="315"/>
      <c r="T18" s="314"/>
      <c r="U18" s="168"/>
      <c r="V18" s="193"/>
      <c r="W18" s="162"/>
      <c r="X18" s="162"/>
      <c r="Y18" s="193"/>
      <c r="Z18" s="162"/>
      <c r="AA18" s="162"/>
      <c r="AB18" s="162"/>
      <c r="AC18" s="162"/>
      <c r="AD18" s="167"/>
      <c r="AE18" s="168"/>
      <c r="AF18" s="168"/>
      <c r="AG18" s="169"/>
      <c r="AH18" s="169"/>
      <c r="AI18" s="169"/>
      <c r="AJ18" s="169"/>
      <c r="AK18" s="167"/>
      <c r="AL18" s="167"/>
      <c r="AM18" s="167"/>
      <c r="AN18" s="167"/>
      <c r="AO18" s="167"/>
      <c r="AP18" s="197"/>
      <c r="AQ18" s="197"/>
      <c r="AR18" s="197"/>
      <c r="AS18" s="197"/>
      <c r="AT18" s="197"/>
      <c r="AU18" s="316"/>
      <c r="AV18" s="316"/>
      <c r="AW18" s="316"/>
      <c r="AX18" s="316"/>
      <c r="AY18" s="316"/>
      <c r="AZ18" s="316"/>
    </row>
    <row r="19" spans="1:52" s="290" customFormat="1" ht="22.5" x14ac:dyDescent="0.2">
      <c r="A19" s="305" t="s">
        <v>808</v>
      </c>
      <c r="B19" s="306"/>
      <c r="C19" s="307">
        <v>0.4</v>
      </c>
      <c r="D19" s="355" t="str">
        <f>VLOOKUP(F19,'Полный поартикульный список'!A:B,2,0)</f>
        <v>A08</v>
      </c>
      <c r="E19" s="308" t="s">
        <v>382</v>
      </c>
      <c r="F19" s="309">
        <v>5080231332</v>
      </c>
      <c r="G19" s="310">
        <f>ROUND((IF(D19='!!!PG'!A$17,(J19*(1-Скидка!$H$1)),(IF(D19='!!!PG'!A$16,(J19*(1-Скидка!$F$1)),(J19*(1-Скидка!$E$1)))))),2)</f>
        <v>88.6</v>
      </c>
      <c r="H19" s="311">
        <f>IF(G19=$L$1,0,G19*I19)</f>
        <v>0</v>
      </c>
      <c r="I19" s="312"/>
      <c r="J19" s="372">
        <f>ROUND(VLOOKUP(F19,'Полный поартикульный список'!A:E,5,0),2)</f>
        <v>88.6</v>
      </c>
      <c r="K19" s="314"/>
      <c r="M19" s="313"/>
      <c r="O19" s="314"/>
      <c r="P19" s="314"/>
      <c r="Q19" s="314"/>
      <c r="R19" s="314"/>
      <c r="S19" s="315"/>
      <c r="T19" s="314"/>
      <c r="U19" s="168"/>
      <c r="V19" s="193"/>
      <c r="W19" s="162"/>
      <c r="X19" s="162"/>
      <c r="Y19" s="193"/>
      <c r="Z19" s="162"/>
      <c r="AA19" s="162"/>
      <c r="AB19" s="162"/>
      <c r="AC19" s="162"/>
      <c r="AD19" s="167"/>
      <c r="AE19" s="168"/>
      <c r="AF19" s="168"/>
      <c r="AG19" s="169"/>
      <c r="AH19" s="169"/>
      <c r="AI19" s="169"/>
      <c r="AJ19" s="169"/>
      <c r="AK19" s="167"/>
      <c r="AL19" s="167"/>
      <c r="AM19" s="167"/>
      <c r="AN19" s="167"/>
      <c r="AO19" s="167"/>
      <c r="AP19" s="197"/>
      <c r="AQ19" s="197"/>
      <c r="AR19" s="197"/>
      <c r="AS19" s="197"/>
      <c r="AT19" s="197"/>
      <c r="AU19" s="316"/>
      <c r="AV19" s="316"/>
      <c r="AW19" s="316"/>
      <c r="AX19" s="316"/>
      <c r="AY19" s="316"/>
      <c r="AZ19" s="316"/>
    </row>
    <row r="20" spans="1:52" s="290" customFormat="1" ht="22.5" x14ac:dyDescent="0.2">
      <c r="A20" s="305" t="s">
        <v>809</v>
      </c>
      <c r="B20" s="306" t="s">
        <v>807</v>
      </c>
      <c r="C20" s="307">
        <v>0.3</v>
      </c>
      <c r="D20" s="355" t="str">
        <f>VLOOKUP(F20,'Полный поартикульный список'!A:B,2,0)</f>
        <v>A08</v>
      </c>
      <c r="E20" s="308" t="s">
        <v>382</v>
      </c>
      <c r="F20" s="309">
        <v>5095231332</v>
      </c>
      <c r="G20" s="310">
        <f>ROUND((IF(D20='!!!PG'!A$17,(J20*(1-Скидка!$H$1)),(IF(D20='!!!PG'!A$16,(J20*(1-Скидка!$F$1)),(J20*(1-Скидка!$E$1)))))),2)</f>
        <v>61.43</v>
      </c>
      <c r="H20" s="311">
        <f t="shared" si="0"/>
        <v>0</v>
      </c>
      <c r="I20" s="312"/>
      <c r="J20" s="372">
        <f>ROUND(VLOOKUP(F20,'Полный поартикульный список'!A:E,5,0),2)</f>
        <v>61.43</v>
      </c>
      <c r="K20" s="314"/>
      <c r="M20" s="313"/>
      <c r="O20" s="314"/>
      <c r="P20" s="314"/>
      <c r="Q20" s="314"/>
      <c r="R20" s="314"/>
      <c r="S20" s="315"/>
      <c r="T20" s="314"/>
      <c r="U20" s="168"/>
      <c r="V20" s="193"/>
      <c r="W20" s="162"/>
      <c r="X20" s="162"/>
      <c r="Y20" s="193"/>
      <c r="Z20" s="162"/>
      <c r="AA20" s="162"/>
      <c r="AB20" s="162"/>
      <c r="AC20" s="162"/>
      <c r="AD20" s="167"/>
      <c r="AE20" s="168"/>
      <c r="AF20" s="168"/>
      <c r="AG20" s="169"/>
      <c r="AH20" s="169"/>
      <c r="AI20" s="169"/>
      <c r="AJ20" s="169"/>
      <c r="AK20" s="167"/>
      <c r="AL20" s="167"/>
      <c r="AM20" s="167"/>
      <c r="AN20" s="167"/>
      <c r="AO20" s="167"/>
      <c r="AP20" s="197"/>
      <c r="AQ20" s="197"/>
      <c r="AR20" s="197"/>
      <c r="AS20" s="197"/>
      <c r="AT20" s="197"/>
      <c r="AU20" s="316"/>
      <c r="AV20" s="316"/>
      <c r="AW20" s="316"/>
      <c r="AX20" s="316"/>
      <c r="AY20" s="316"/>
      <c r="AZ20" s="316"/>
    </row>
    <row r="21" spans="1:52" s="290" customFormat="1" ht="22.5" x14ac:dyDescent="0.2">
      <c r="A21" s="305" t="s">
        <v>810</v>
      </c>
      <c r="B21" s="306" t="s">
        <v>807</v>
      </c>
      <c r="C21" s="307">
        <v>0.121</v>
      </c>
      <c r="D21" s="355" t="str">
        <f>VLOOKUP(F21,'Полный поартикульный список'!A:B,2,0)</f>
        <v>A08</v>
      </c>
      <c r="E21" s="308" t="s">
        <v>382</v>
      </c>
      <c r="F21" s="309">
        <v>5095531332</v>
      </c>
      <c r="G21" s="310">
        <f>ROUND((IF(D21='!!!PG'!A$17,(J21*(1-Скидка!$H$1)),(IF(D21='!!!PG'!A$16,(J21*(1-Скидка!$F$1)),(J21*(1-Скидка!$E$1)))))),2)</f>
        <v>42.52</v>
      </c>
      <c r="H21" s="311">
        <f>IF(G21=$L$1,0,G21*I21)</f>
        <v>0</v>
      </c>
      <c r="I21" s="312"/>
      <c r="J21" s="372">
        <f>ROUND(VLOOKUP(F21,'Полный поартикульный список'!A:E,5,0),2)</f>
        <v>42.52</v>
      </c>
      <c r="K21" s="314"/>
      <c r="M21" s="313"/>
      <c r="O21" s="314"/>
      <c r="P21" s="314"/>
      <c r="Q21" s="314"/>
      <c r="R21" s="314"/>
      <c r="S21" s="315"/>
      <c r="T21" s="314"/>
      <c r="U21" s="168"/>
      <c r="V21" s="193"/>
      <c r="W21" s="162"/>
      <c r="X21" s="162"/>
      <c r="Y21" s="193"/>
      <c r="Z21" s="162"/>
      <c r="AA21" s="162"/>
      <c r="AB21" s="162"/>
      <c r="AC21" s="162"/>
      <c r="AD21" s="167"/>
      <c r="AE21" s="168"/>
      <c r="AF21" s="168"/>
      <c r="AG21" s="169"/>
      <c r="AH21" s="169"/>
      <c r="AI21" s="169"/>
      <c r="AJ21" s="169"/>
      <c r="AK21" s="167"/>
      <c r="AL21" s="167"/>
      <c r="AM21" s="167"/>
      <c r="AN21" s="167"/>
      <c r="AO21" s="167"/>
      <c r="AP21" s="197"/>
      <c r="AQ21" s="197"/>
      <c r="AR21" s="197"/>
      <c r="AS21" s="197"/>
      <c r="AT21" s="197"/>
      <c r="AU21" s="316"/>
      <c r="AV21" s="316"/>
      <c r="AW21" s="316"/>
      <c r="AX21" s="316"/>
      <c r="AY21" s="316"/>
      <c r="AZ21" s="316"/>
    </row>
    <row r="22" spans="1:52" s="290" customFormat="1" ht="22.5" x14ac:dyDescent="0.2">
      <c r="A22" s="305" t="s">
        <v>811</v>
      </c>
      <c r="B22" s="306" t="s">
        <v>807</v>
      </c>
      <c r="C22" s="307">
        <v>9.2999999999999999E-2</v>
      </c>
      <c r="D22" s="355" t="str">
        <f>VLOOKUP(F22,'Полный поартикульный список'!A:B,2,0)</f>
        <v>A08</v>
      </c>
      <c r="E22" s="308" t="s">
        <v>382</v>
      </c>
      <c r="F22" s="309">
        <v>5095331332</v>
      </c>
      <c r="G22" s="310">
        <f>ROUND((IF(D22='!!!PG'!A$17,(J22*(1-Скидка!$H$1)),(IF(D22='!!!PG'!A$16,(J22*(1-Скидка!$F$1)),(J22*(1-Скидка!$E$1)))))),2)</f>
        <v>33.07</v>
      </c>
      <c r="H22" s="311">
        <f t="shared" si="0"/>
        <v>0</v>
      </c>
      <c r="I22" s="312"/>
      <c r="J22" s="372">
        <f>ROUND(VLOOKUP(F22,'Полный поартикульный список'!A:E,5,0),2)</f>
        <v>33.07</v>
      </c>
      <c r="K22" s="314"/>
      <c r="M22" s="313"/>
      <c r="O22" s="314"/>
      <c r="P22" s="314"/>
      <c r="Q22" s="314"/>
      <c r="R22" s="314"/>
      <c r="S22" s="315"/>
      <c r="T22" s="314"/>
      <c r="U22" s="168"/>
      <c r="V22" s="193"/>
      <c r="W22" s="162"/>
      <c r="X22" s="162"/>
      <c r="Y22" s="193"/>
      <c r="Z22" s="162"/>
      <c r="AA22" s="162"/>
      <c r="AB22" s="162"/>
      <c r="AC22" s="162"/>
      <c r="AD22" s="167"/>
      <c r="AE22" s="168"/>
      <c r="AF22" s="168"/>
      <c r="AG22" s="169"/>
      <c r="AH22" s="169"/>
      <c r="AI22" s="169"/>
      <c r="AJ22" s="169"/>
      <c r="AK22" s="167"/>
      <c r="AL22" s="167"/>
      <c r="AM22" s="167"/>
      <c r="AN22" s="167"/>
      <c r="AO22" s="167"/>
      <c r="AP22" s="197"/>
      <c r="AQ22" s="197"/>
      <c r="AR22" s="197"/>
      <c r="AS22" s="197"/>
      <c r="AT22" s="197"/>
      <c r="AU22" s="316"/>
      <c r="AV22" s="316"/>
      <c r="AW22" s="316"/>
      <c r="AX22" s="316"/>
      <c r="AY22" s="316"/>
      <c r="AZ22" s="316"/>
    </row>
    <row r="23" spans="1:52" s="290" customFormat="1" ht="22.5" x14ac:dyDescent="0.2">
      <c r="A23" s="305" t="s">
        <v>812</v>
      </c>
      <c r="B23" s="306" t="s">
        <v>807</v>
      </c>
      <c r="C23" s="307">
        <v>9.2999999999999999E-2</v>
      </c>
      <c r="D23" s="355" t="str">
        <f>VLOOKUP(F23,'Полный поартикульный список'!A:B,2,0)</f>
        <v>A08</v>
      </c>
      <c r="E23" s="308" t="s">
        <v>382</v>
      </c>
      <c r="F23" s="309">
        <v>5095431332</v>
      </c>
      <c r="G23" s="310">
        <f>ROUND((IF(D23='!!!PG'!A$17,(J23*(1-Скидка!$H$1)),(IF(D23='!!!PG'!A$16,(J23*(1-Скидка!$F$1)),(J23*(1-Скидка!$E$1)))))),2)</f>
        <v>33.07</v>
      </c>
      <c r="H23" s="311">
        <f t="shared" si="0"/>
        <v>0</v>
      </c>
      <c r="I23" s="312"/>
      <c r="J23" s="372">
        <f>ROUND(VLOOKUP(F23,'Полный поартикульный список'!A:E,5,0),2)</f>
        <v>33.07</v>
      </c>
      <c r="K23" s="314"/>
      <c r="M23" s="313"/>
      <c r="O23" s="314"/>
      <c r="P23" s="314"/>
      <c r="Q23" s="314"/>
      <c r="R23" s="314"/>
      <c r="S23" s="315"/>
      <c r="T23" s="314"/>
      <c r="U23" s="168"/>
      <c r="V23" s="193"/>
      <c r="W23" s="162"/>
      <c r="X23" s="162"/>
      <c r="Y23" s="193"/>
      <c r="Z23" s="162"/>
      <c r="AA23" s="162"/>
      <c r="AB23" s="162"/>
      <c r="AC23" s="162"/>
      <c r="AD23" s="167"/>
      <c r="AE23" s="168"/>
      <c r="AF23" s="168"/>
      <c r="AG23" s="169"/>
      <c r="AH23" s="169"/>
      <c r="AI23" s="169"/>
      <c r="AJ23" s="169"/>
      <c r="AK23" s="167"/>
      <c r="AL23" s="167"/>
      <c r="AM23" s="167"/>
      <c r="AN23" s="167"/>
      <c r="AO23" s="167"/>
      <c r="AP23" s="197"/>
      <c r="AQ23" s="197"/>
      <c r="AR23" s="197"/>
      <c r="AS23" s="197"/>
      <c r="AT23" s="197"/>
      <c r="AU23" s="316"/>
      <c r="AV23" s="316"/>
      <c r="AW23" s="316"/>
      <c r="AX23" s="316"/>
      <c r="AY23" s="316"/>
      <c r="AZ23" s="316"/>
    </row>
    <row r="24" spans="1:52" s="290" customFormat="1" x14ac:dyDescent="0.2">
      <c r="A24" s="305" t="s">
        <v>813</v>
      </c>
      <c r="B24" s="306"/>
      <c r="C24" s="307">
        <v>0.23</v>
      </c>
      <c r="D24" s="355" t="str">
        <f>VLOOKUP(F24,'Полный поартикульный список'!A:B,2,0)</f>
        <v>A08</v>
      </c>
      <c r="E24" s="308" t="s">
        <v>382</v>
      </c>
      <c r="F24" s="309">
        <v>5111631332</v>
      </c>
      <c r="G24" s="310">
        <f>ROUND((IF(D24='!!!PG'!A$17,(J24*(1-Скидка!$H$1)),(IF(D24='!!!PG'!A$16,(J24*(1-Скидка!$F$1)),(J24*(1-Скидка!$E$1)))))),2)</f>
        <v>232.1</v>
      </c>
      <c r="H24" s="311">
        <f t="shared" si="0"/>
        <v>0</v>
      </c>
      <c r="I24" s="312"/>
      <c r="J24" s="372">
        <f>ROUND(VLOOKUP(F24,'Полный поартикульный список'!A:E,5,0),2)</f>
        <v>232.1</v>
      </c>
      <c r="K24" s="314"/>
      <c r="M24" s="313"/>
      <c r="O24" s="314"/>
      <c r="P24" s="314"/>
      <c r="Q24" s="314"/>
      <c r="R24" s="314"/>
      <c r="S24" s="315"/>
      <c r="T24" s="314"/>
      <c r="U24" s="168"/>
      <c r="V24" s="193"/>
      <c r="W24" s="162"/>
      <c r="X24" s="162"/>
      <c r="Y24" s="193"/>
      <c r="Z24" s="162"/>
      <c r="AA24" s="162"/>
      <c r="AB24" s="162"/>
      <c r="AC24" s="162"/>
      <c r="AD24" s="167"/>
      <c r="AE24" s="168"/>
      <c r="AF24" s="168"/>
      <c r="AG24" s="169"/>
      <c r="AH24" s="169"/>
      <c r="AI24" s="169"/>
      <c r="AJ24" s="169"/>
      <c r="AK24" s="167"/>
      <c r="AL24" s="167"/>
      <c r="AM24" s="167"/>
      <c r="AN24" s="167"/>
      <c r="AO24" s="167"/>
      <c r="AP24" s="197"/>
      <c r="AQ24" s="197"/>
      <c r="AR24" s="197"/>
      <c r="AS24" s="197"/>
      <c r="AT24" s="197"/>
      <c r="AU24" s="316"/>
      <c r="AV24" s="316"/>
      <c r="AW24" s="316"/>
      <c r="AX24" s="316"/>
      <c r="AY24" s="316"/>
      <c r="AZ24" s="316"/>
    </row>
    <row r="25" spans="1:52" s="290" customFormat="1" x14ac:dyDescent="0.2">
      <c r="A25" s="305" t="s">
        <v>814</v>
      </c>
      <c r="B25" s="306"/>
      <c r="C25" s="307">
        <v>0.21</v>
      </c>
      <c r="D25" s="355" t="str">
        <f>VLOOKUP(F25,'Полный поартикульный список'!A:B,2,0)</f>
        <v>A08</v>
      </c>
      <c r="E25" s="308" t="s">
        <v>382</v>
      </c>
      <c r="F25" s="309">
        <v>5140533332</v>
      </c>
      <c r="G25" s="310">
        <f>ROUND((IF(D25='!!!PG'!A$17,(J25*(1-Скидка!$H$1)),(IF(D25='!!!PG'!A$16,(J25*(1-Скидка!$F$1)),(J25*(1-Скидка!$E$1)))))),2)</f>
        <v>42.52</v>
      </c>
      <c r="H25" s="311">
        <f t="shared" si="0"/>
        <v>0</v>
      </c>
      <c r="I25" s="312"/>
      <c r="J25" s="372">
        <f>ROUND(VLOOKUP(F25,'Полный поартикульный список'!A:E,5,0),2)</f>
        <v>42.52</v>
      </c>
      <c r="K25" s="314"/>
      <c r="M25" s="313"/>
      <c r="O25" s="314"/>
      <c r="P25" s="314"/>
      <c r="Q25" s="314"/>
      <c r="R25" s="314"/>
      <c r="S25" s="315"/>
      <c r="T25" s="314"/>
      <c r="U25" s="168"/>
      <c r="V25" s="193"/>
      <c r="W25" s="162"/>
      <c r="X25" s="162"/>
      <c r="Y25" s="193"/>
      <c r="Z25" s="162"/>
      <c r="AA25" s="162"/>
      <c r="AB25" s="162"/>
      <c r="AC25" s="162"/>
      <c r="AD25" s="167"/>
      <c r="AE25" s="168"/>
      <c r="AF25" s="168"/>
      <c r="AG25" s="169"/>
      <c r="AH25" s="169"/>
      <c r="AI25" s="169"/>
      <c r="AJ25" s="169"/>
      <c r="AK25" s="167"/>
      <c r="AL25" s="167"/>
      <c r="AM25" s="167"/>
      <c r="AN25" s="167"/>
      <c r="AO25" s="167"/>
      <c r="AP25" s="197"/>
      <c r="AQ25" s="197"/>
      <c r="AR25" s="197"/>
      <c r="AS25" s="197"/>
      <c r="AT25" s="197"/>
      <c r="AU25" s="316"/>
      <c r="AV25" s="316"/>
      <c r="AW25" s="316"/>
      <c r="AX25" s="316"/>
      <c r="AY25" s="316"/>
      <c r="AZ25" s="316"/>
    </row>
    <row r="26" spans="1:52" s="290" customFormat="1" ht="22.5" x14ac:dyDescent="0.2">
      <c r="A26" s="305" t="s">
        <v>815</v>
      </c>
      <c r="B26" s="306" t="s">
        <v>805</v>
      </c>
      <c r="C26" s="307">
        <v>7.0999999999999994E-2</v>
      </c>
      <c r="D26" s="355" t="str">
        <f>VLOOKUP(F26,'Полный поартикульный список'!A:B,2,0)</f>
        <v>A08</v>
      </c>
      <c r="E26" s="308" t="s">
        <v>382</v>
      </c>
      <c r="F26" s="309">
        <v>5158533332</v>
      </c>
      <c r="G26" s="310">
        <f>ROUND((IF(D26='!!!PG'!A$17,(J26*(1-Скидка!$H$1)),(IF(D26='!!!PG'!A$16,(J26*(1-Скидка!$F$1)),(J26*(1-Скидка!$E$1)))))),2)</f>
        <v>25.73</v>
      </c>
      <c r="H26" s="311">
        <f t="shared" si="0"/>
        <v>25.73</v>
      </c>
      <c r="I26" s="312">
        <v>1</v>
      </c>
      <c r="J26" s="372">
        <f>ROUND(VLOOKUP(F26,'Полный поартикульный список'!A:E,5,0),2)</f>
        <v>25.73</v>
      </c>
      <c r="K26" s="314"/>
      <c r="M26" s="313"/>
      <c r="O26" s="314"/>
      <c r="P26" s="314"/>
      <c r="Q26" s="314"/>
      <c r="R26" s="314"/>
      <c r="S26" s="315"/>
      <c r="T26" s="314"/>
      <c r="U26" s="168"/>
      <c r="V26" s="193"/>
      <c r="W26" s="162"/>
      <c r="X26" s="162"/>
      <c r="Y26" s="193"/>
      <c r="Z26" s="162"/>
      <c r="AA26" s="162"/>
      <c r="AB26" s="162"/>
      <c r="AC26" s="162"/>
      <c r="AD26" s="167"/>
      <c r="AE26" s="168"/>
      <c r="AF26" s="168"/>
      <c r="AG26" s="169"/>
      <c r="AH26" s="169"/>
      <c r="AI26" s="169"/>
      <c r="AJ26" s="169"/>
      <c r="AK26" s="167"/>
      <c r="AL26" s="167"/>
      <c r="AM26" s="167"/>
      <c r="AN26" s="167"/>
      <c r="AO26" s="167"/>
      <c r="AP26" s="197"/>
      <c r="AQ26" s="197"/>
      <c r="AR26" s="197"/>
      <c r="AS26" s="197"/>
      <c r="AT26" s="197"/>
      <c r="AU26" s="316"/>
      <c r="AV26" s="316"/>
      <c r="AW26" s="316"/>
      <c r="AX26" s="316"/>
      <c r="AY26" s="316"/>
      <c r="AZ26" s="316"/>
    </row>
    <row r="27" spans="1:52" s="290" customFormat="1" ht="22.5" x14ac:dyDescent="0.2">
      <c r="A27" s="305" t="s">
        <v>816</v>
      </c>
      <c r="B27" s="306" t="s">
        <v>805</v>
      </c>
      <c r="C27" s="307">
        <v>0.14000000000000001</v>
      </c>
      <c r="D27" s="355" t="str">
        <f>VLOOKUP(F27,'Полный поартикульный список'!A:B,2,0)</f>
        <v>A08</v>
      </c>
      <c r="E27" s="308" t="s">
        <v>382</v>
      </c>
      <c r="F27" s="309">
        <v>5158633332</v>
      </c>
      <c r="G27" s="310">
        <f>ROUND((IF(D27='!!!PG'!A$17,(J27*(1-Скидка!$H$1)),(IF(D27='!!!PG'!A$16,(J27*(1-Скидка!$F$1)),(J27*(1-Скидка!$E$1)))))),2)</f>
        <v>21.77</v>
      </c>
      <c r="H27" s="311">
        <f t="shared" si="0"/>
        <v>0</v>
      </c>
      <c r="I27" s="312"/>
      <c r="J27" s="372">
        <f>ROUND(VLOOKUP(F27,'Полный поартикульный список'!A:E,5,0),2)</f>
        <v>21.77</v>
      </c>
      <c r="K27" s="314"/>
      <c r="M27" s="313"/>
      <c r="O27" s="314"/>
      <c r="P27" s="314"/>
      <c r="Q27" s="314"/>
      <c r="R27" s="314"/>
      <c r="S27" s="315"/>
      <c r="T27" s="314"/>
      <c r="U27" s="168"/>
      <c r="V27" s="193"/>
      <c r="W27" s="162"/>
      <c r="X27" s="162"/>
      <c r="Y27" s="193"/>
      <c r="Z27" s="162"/>
      <c r="AA27" s="162"/>
      <c r="AB27" s="162"/>
      <c r="AC27" s="162"/>
      <c r="AD27" s="167"/>
      <c r="AE27" s="168"/>
      <c r="AF27" s="168"/>
      <c r="AG27" s="169"/>
      <c r="AH27" s="169"/>
      <c r="AI27" s="169"/>
      <c r="AJ27" s="169"/>
      <c r="AK27" s="167"/>
      <c r="AL27" s="167"/>
      <c r="AM27" s="167"/>
      <c r="AN27" s="167"/>
      <c r="AO27" s="167"/>
      <c r="AP27" s="197"/>
      <c r="AQ27" s="197"/>
      <c r="AR27" s="197"/>
      <c r="AS27" s="197"/>
      <c r="AT27" s="197"/>
      <c r="AU27" s="316"/>
      <c r="AV27" s="316"/>
      <c r="AW27" s="316"/>
      <c r="AX27" s="316"/>
      <c r="AY27" s="316"/>
      <c r="AZ27" s="316"/>
    </row>
    <row r="28" spans="1:52" s="290" customFormat="1" ht="22.5" x14ac:dyDescent="0.2">
      <c r="A28" s="305" t="s">
        <v>817</v>
      </c>
      <c r="B28" s="306" t="s">
        <v>805</v>
      </c>
      <c r="C28" s="307">
        <v>0.1</v>
      </c>
      <c r="D28" s="355" t="str">
        <f>VLOOKUP(F28,'Полный поартикульный список'!A:B,2,0)</f>
        <v>A08</v>
      </c>
      <c r="E28" s="308" t="s">
        <v>382</v>
      </c>
      <c r="F28" s="309">
        <v>19135403150</v>
      </c>
      <c r="G28" s="310">
        <f>ROUND((IF(D28='!!!PG'!A$17,(J28*(1-Скидка!$H$1)),(IF(D28='!!!PG'!A$16,(J28*(1-Скидка!$F$1)),(J28*(1-Скидка!$E$1)))))),2)</f>
        <v>66.400000000000006</v>
      </c>
      <c r="H28" s="311">
        <f t="shared" si="0"/>
        <v>0</v>
      </c>
      <c r="I28" s="312"/>
      <c r="J28" s="372">
        <f>ROUND(VLOOKUP(F28,'Полный поартикульный список'!A:E,5,0),2)</f>
        <v>66.400000000000006</v>
      </c>
      <c r="K28" s="314"/>
      <c r="M28" s="313"/>
      <c r="O28" s="314"/>
      <c r="P28" s="314"/>
      <c r="Q28" s="314"/>
      <c r="R28" s="314"/>
      <c r="S28" s="315"/>
      <c r="T28" s="314"/>
      <c r="U28" s="168"/>
      <c r="V28" s="193"/>
      <c r="W28" s="162"/>
      <c r="X28" s="162"/>
      <c r="Y28" s="193"/>
      <c r="Z28" s="162"/>
      <c r="AA28" s="162"/>
      <c r="AB28" s="162"/>
      <c r="AC28" s="162"/>
      <c r="AD28" s="167"/>
      <c r="AE28" s="168"/>
      <c r="AF28" s="168"/>
      <c r="AG28" s="169"/>
      <c r="AH28" s="169"/>
      <c r="AI28" s="169"/>
      <c r="AJ28" s="169"/>
      <c r="AK28" s="167"/>
      <c r="AL28" s="167"/>
      <c r="AM28" s="167"/>
      <c r="AN28" s="167"/>
      <c r="AO28" s="167"/>
      <c r="AP28" s="197"/>
      <c r="AQ28" s="197"/>
      <c r="AR28" s="197"/>
      <c r="AS28" s="197"/>
      <c r="AT28" s="197"/>
      <c r="AU28" s="316"/>
      <c r="AV28" s="316"/>
      <c r="AW28" s="316"/>
      <c r="AX28" s="316"/>
      <c r="AY28" s="316"/>
      <c r="AZ28" s="316"/>
    </row>
    <row r="29" spans="1:52" s="290" customFormat="1" ht="22.5" x14ac:dyDescent="0.2">
      <c r="A29" s="305" t="s">
        <v>818</v>
      </c>
      <c r="B29" s="306" t="s">
        <v>805</v>
      </c>
      <c r="C29" s="307">
        <v>0.1</v>
      </c>
      <c r="D29" s="355" t="str">
        <f>VLOOKUP(F29,'Полный поартикульный список'!A:B,2,0)</f>
        <v>A08</v>
      </c>
      <c r="E29" s="308" t="s">
        <v>382</v>
      </c>
      <c r="F29" s="309">
        <v>19142201170</v>
      </c>
      <c r="G29" s="310">
        <f>ROUND((IF(D29='!!!PG'!A$17,(J29*(1-Скидка!$H$1)),(IF(D29='!!!PG'!A$16,(J29*(1-Скидка!$F$1)),(J29*(1-Скидка!$E$1)))))),2)</f>
        <v>57.18</v>
      </c>
      <c r="H29" s="311">
        <f t="shared" si="0"/>
        <v>0</v>
      </c>
      <c r="I29" s="312"/>
      <c r="J29" s="372">
        <f>ROUND(VLOOKUP(F29,'Полный поартикульный список'!A:E,5,0),2)</f>
        <v>57.18</v>
      </c>
      <c r="K29" s="314"/>
      <c r="M29" s="313"/>
      <c r="O29" s="314"/>
      <c r="P29" s="314"/>
      <c r="Q29" s="314"/>
      <c r="R29" s="314"/>
      <c r="S29" s="315"/>
      <c r="T29" s="314"/>
      <c r="U29" s="168"/>
      <c r="V29" s="193"/>
      <c r="W29" s="162"/>
      <c r="X29" s="162"/>
      <c r="Y29" s="193"/>
      <c r="Z29" s="162"/>
      <c r="AA29" s="162"/>
      <c r="AB29" s="162"/>
      <c r="AC29" s="162"/>
      <c r="AD29" s="167"/>
      <c r="AE29" s="168"/>
      <c r="AF29" s="168"/>
      <c r="AG29" s="169"/>
      <c r="AH29" s="169"/>
      <c r="AI29" s="169"/>
      <c r="AJ29" s="169"/>
      <c r="AK29" s="167"/>
      <c r="AL29" s="167"/>
      <c r="AM29" s="167"/>
      <c r="AN29" s="167"/>
      <c r="AO29" s="167"/>
      <c r="AP29" s="197"/>
      <c r="AQ29" s="197"/>
      <c r="AR29" s="197"/>
      <c r="AS29" s="197"/>
      <c r="AT29" s="197"/>
      <c r="AU29" s="316"/>
      <c r="AV29" s="316"/>
      <c r="AW29" s="316"/>
      <c r="AX29" s="316"/>
      <c r="AY29" s="316"/>
      <c r="AZ29" s="316"/>
    </row>
    <row r="30" spans="1:52" s="290" customFormat="1" ht="22.5" x14ac:dyDescent="0.2">
      <c r="A30" s="305" t="s">
        <v>819</v>
      </c>
      <c r="B30" s="306" t="s">
        <v>820</v>
      </c>
      <c r="C30" s="307">
        <v>0.1</v>
      </c>
      <c r="D30" s="355" t="str">
        <f>VLOOKUP(F30,'Полный поартикульный список'!A:B,2,0)</f>
        <v>A08</v>
      </c>
      <c r="E30" s="308" t="s">
        <v>382</v>
      </c>
      <c r="F30" s="309">
        <v>19144601175</v>
      </c>
      <c r="G30" s="310">
        <f>ROUND((IF(D30='!!!PG'!A$17,(J30*(1-Скидка!$H$1)),(IF(D30='!!!PG'!A$16,(J30*(1-Скидка!$F$1)),(J30*(1-Скидка!$E$1)))))),2)</f>
        <v>43.77</v>
      </c>
      <c r="H30" s="311">
        <f t="shared" si="0"/>
        <v>0</v>
      </c>
      <c r="I30" s="312"/>
      <c r="J30" s="372">
        <f>ROUND(VLOOKUP(F30,'Полный поартикульный список'!A:E,5,0),2)</f>
        <v>43.77</v>
      </c>
      <c r="K30" s="314"/>
      <c r="M30" s="313"/>
      <c r="O30" s="314"/>
      <c r="P30" s="314"/>
      <c r="Q30" s="314"/>
      <c r="R30" s="314"/>
      <c r="S30" s="315"/>
      <c r="T30" s="314"/>
      <c r="U30" s="168"/>
      <c r="V30" s="193"/>
      <c r="W30" s="162"/>
      <c r="X30" s="162"/>
      <c r="Y30" s="193"/>
      <c r="Z30" s="162"/>
      <c r="AA30" s="162"/>
      <c r="AB30" s="162"/>
      <c r="AC30" s="162"/>
      <c r="AD30" s="167"/>
      <c r="AE30" s="168"/>
      <c r="AF30" s="168"/>
      <c r="AG30" s="169"/>
      <c r="AH30" s="169"/>
      <c r="AI30" s="169"/>
      <c r="AJ30" s="169"/>
      <c r="AK30" s="167"/>
      <c r="AL30" s="167"/>
      <c r="AM30" s="167"/>
      <c r="AN30" s="167"/>
      <c r="AO30" s="167"/>
      <c r="AP30" s="197"/>
      <c r="AQ30" s="197"/>
      <c r="AR30" s="197"/>
      <c r="AS30" s="197"/>
      <c r="AT30" s="197"/>
      <c r="AU30" s="316"/>
      <c r="AV30" s="316"/>
      <c r="AW30" s="316"/>
      <c r="AX30" s="316"/>
      <c r="AY30" s="316"/>
      <c r="AZ30" s="316"/>
    </row>
    <row r="31" spans="1:52" s="290" customFormat="1" ht="22.5" x14ac:dyDescent="0.2">
      <c r="A31" s="305" t="s">
        <v>821</v>
      </c>
      <c r="B31" s="306" t="s">
        <v>805</v>
      </c>
      <c r="C31" s="307">
        <v>0.1</v>
      </c>
      <c r="D31" s="355" t="str">
        <f>VLOOKUP(F31,'Полный поартикульный список'!A:B,2,0)</f>
        <v>A08</v>
      </c>
      <c r="E31" s="308" t="s">
        <v>382</v>
      </c>
      <c r="F31" s="309">
        <v>19144701170</v>
      </c>
      <c r="G31" s="310">
        <f>ROUND((IF(D31='!!!PG'!A$17,(J31*(1-Скидка!$H$1)),(IF(D31='!!!PG'!A$16,(J31*(1-Скидка!$F$1)),(J31*(1-Скидка!$E$1)))))),2)</f>
        <v>31.7</v>
      </c>
      <c r="H31" s="311">
        <f t="shared" si="0"/>
        <v>31.7</v>
      </c>
      <c r="I31" s="312">
        <v>1</v>
      </c>
      <c r="J31" s="372">
        <f>ROUND(VLOOKUP(F31,'Полный поартикульный список'!A:E,5,0),2)</f>
        <v>31.7</v>
      </c>
      <c r="K31" s="314"/>
      <c r="M31" s="313"/>
      <c r="O31" s="314"/>
      <c r="P31" s="314"/>
      <c r="Q31" s="314"/>
      <c r="R31" s="314"/>
      <c r="S31" s="315"/>
      <c r="T31" s="314"/>
      <c r="U31" s="168"/>
      <c r="V31" s="193"/>
      <c r="W31" s="162"/>
      <c r="X31" s="162"/>
      <c r="Y31" s="193"/>
      <c r="Z31" s="162"/>
      <c r="AA31" s="162"/>
      <c r="AB31" s="162"/>
      <c r="AC31" s="162"/>
      <c r="AD31" s="167"/>
      <c r="AE31" s="168"/>
      <c r="AF31" s="168"/>
      <c r="AG31" s="169"/>
      <c r="AH31" s="169"/>
      <c r="AI31" s="169"/>
      <c r="AJ31" s="169"/>
      <c r="AK31" s="167"/>
      <c r="AL31" s="167"/>
      <c r="AM31" s="167"/>
      <c r="AN31" s="167"/>
      <c r="AO31" s="167"/>
      <c r="AP31" s="197"/>
      <c r="AQ31" s="197"/>
      <c r="AR31" s="197"/>
      <c r="AS31" s="197"/>
      <c r="AT31" s="197"/>
      <c r="AU31" s="316"/>
      <c r="AV31" s="316"/>
      <c r="AW31" s="316"/>
      <c r="AX31" s="316"/>
      <c r="AY31" s="316"/>
      <c r="AZ31" s="316"/>
    </row>
    <row r="32" spans="1:52" s="290" customFormat="1" x14ac:dyDescent="0.2">
      <c r="A32" s="305" t="s">
        <v>822</v>
      </c>
      <c r="B32" s="306" t="s">
        <v>807</v>
      </c>
      <c r="C32" s="307"/>
      <c r="D32" s="355" t="str">
        <f>VLOOKUP(F32,'Полный поартикульный список'!A:B,2,0)</f>
        <v>A08</v>
      </c>
      <c r="E32" s="308" t="s">
        <v>382</v>
      </c>
      <c r="F32" s="309">
        <v>16521701150</v>
      </c>
      <c r="G32" s="310">
        <f>ROUND((IF(D32='!!!PG'!A$17,(J32*(1-Скидка!$H$1)),(IF(D32='!!!PG'!A$16,(J32*(1-Скидка!$F$1)),(J32*(1-Скидка!$E$1)))))),2)</f>
        <v>207.97</v>
      </c>
      <c r="H32" s="311">
        <f t="shared" si="0"/>
        <v>415.94</v>
      </c>
      <c r="I32" s="312">
        <v>2</v>
      </c>
      <c r="J32" s="372">
        <f>ROUND(VLOOKUP(F32,'Полный поартикульный список'!A:E,5,0),2)</f>
        <v>207.97</v>
      </c>
      <c r="K32" s="314"/>
      <c r="M32" s="313"/>
      <c r="O32" s="314"/>
      <c r="P32" s="314"/>
      <c r="Q32" s="314"/>
      <c r="R32" s="314"/>
      <c r="S32" s="315"/>
      <c r="T32" s="314"/>
      <c r="U32" s="168"/>
      <c r="V32" s="193"/>
      <c r="W32" s="162"/>
      <c r="X32" s="162"/>
      <c r="Y32" s="193"/>
      <c r="Z32" s="162"/>
      <c r="AA32" s="162"/>
      <c r="AB32" s="162"/>
      <c r="AC32" s="162"/>
      <c r="AD32" s="167"/>
      <c r="AE32" s="168"/>
      <c r="AF32" s="168"/>
      <c r="AG32" s="169"/>
      <c r="AH32" s="169"/>
      <c r="AI32" s="169"/>
      <c r="AJ32" s="169"/>
      <c r="AK32" s="167"/>
      <c r="AL32" s="167"/>
      <c r="AM32" s="167"/>
      <c r="AN32" s="167"/>
      <c r="AO32" s="167"/>
      <c r="AP32" s="197"/>
      <c r="AQ32" s="197"/>
      <c r="AR32" s="197"/>
      <c r="AS32" s="197"/>
      <c r="AT32" s="197"/>
      <c r="AU32" s="316"/>
      <c r="AV32" s="316"/>
      <c r="AW32" s="316"/>
      <c r="AX32" s="316"/>
      <c r="AY32" s="316"/>
      <c r="AZ32" s="316"/>
    </row>
    <row r="33" spans="1:52" s="290" customFormat="1" x14ac:dyDescent="0.2">
      <c r="A33" s="305" t="s">
        <v>823</v>
      </c>
      <c r="B33" s="306" t="s">
        <v>797</v>
      </c>
      <c r="C33" s="307"/>
      <c r="D33" s="355" t="str">
        <f>VLOOKUP(F33,'Полный поартикульный список'!A:B,2,0)</f>
        <v>A08</v>
      </c>
      <c r="E33" s="308" t="s">
        <v>382</v>
      </c>
      <c r="F33" s="309">
        <v>16521726150</v>
      </c>
      <c r="G33" s="310">
        <f>ROUND((IF(D33='!!!PG'!A$17,(J33*(1-Скидка!$H$1)),(IF(D33='!!!PG'!A$16,(J33*(1-Скидка!$F$1)),(J33*(1-Скидка!$E$1)))))),2)</f>
        <v>207.97</v>
      </c>
      <c r="H33" s="311">
        <f t="shared" si="0"/>
        <v>0</v>
      </c>
      <c r="I33" s="312"/>
      <c r="J33" s="372">
        <f>ROUND(VLOOKUP(F33,'Полный поартикульный список'!A:E,5,0),2)</f>
        <v>207.97</v>
      </c>
      <c r="K33" s="314"/>
      <c r="M33" s="313"/>
      <c r="O33" s="314"/>
      <c r="P33" s="314"/>
      <c r="Q33" s="314"/>
      <c r="R33" s="314"/>
      <c r="S33" s="315"/>
      <c r="T33" s="314"/>
      <c r="U33" s="168"/>
      <c r="V33" s="193"/>
      <c r="W33" s="162"/>
      <c r="X33" s="162"/>
      <c r="Y33" s="193"/>
      <c r="Z33" s="162"/>
      <c r="AA33" s="162"/>
      <c r="AB33" s="162"/>
      <c r="AC33" s="162"/>
      <c r="AD33" s="167"/>
      <c r="AE33" s="168"/>
      <c r="AF33" s="168"/>
      <c r="AG33" s="169"/>
      <c r="AH33" s="169"/>
      <c r="AI33" s="169"/>
      <c r="AJ33" s="169"/>
      <c r="AK33" s="167"/>
      <c r="AL33" s="167"/>
      <c r="AM33" s="167"/>
      <c r="AN33" s="167"/>
      <c r="AO33" s="167"/>
      <c r="AP33" s="197"/>
      <c r="AQ33" s="197"/>
      <c r="AR33" s="197"/>
      <c r="AS33" s="197"/>
      <c r="AT33" s="197"/>
      <c r="AU33" s="316"/>
      <c r="AV33" s="316"/>
      <c r="AW33" s="316"/>
      <c r="AX33" s="316"/>
      <c r="AY33" s="316"/>
      <c r="AZ33" s="316"/>
    </row>
    <row r="34" spans="1:52" s="290" customFormat="1" x14ac:dyDescent="0.2">
      <c r="A34" s="305" t="s">
        <v>824</v>
      </c>
      <c r="B34" s="306" t="s">
        <v>807</v>
      </c>
      <c r="C34" s="307"/>
      <c r="D34" s="355" t="str">
        <f>VLOOKUP(F34,'Полный поартикульный список'!A:B,2,0)</f>
        <v>A08</v>
      </c>
      <c r="E34" s="308" t="s">
        <v>382</v>
      </c>
      <c r="F34" s="309">
        <v>16521706150</v>
      </c>
      <c r="G34" s="310">
        <f>ROUND((IF(D34='!!!PG'!A$17,(J34*(1-Скидка!$H$1)),(IF(D34='!!!PG'!A$16,(J34*(1-Скидка!$F$1)),(J34*(1-Скидка!$E$1)))))),2)</f>
        <v>242.43</v>
      </c>
      <c r="H34" s="311">
        <f t="shared" si="0"/>
        <v>0</v>
      </c>
      <c r="I34" s="312"/>
      <c r="J34" s="372">
        <f>ROUND(VLOOKUP(F34,'Полный поартикульный список'!A:E,5,0),2)</f>
        <v>242.43</v>
      </c>
      <c r="K34" s="314"/>
      <c r="M34" s="313"/>
      <c r="O34" s="314"/>
      <c r="P34" s="314"/>
      <c r="Q34" s="314"/>
      <c r="R34" s="314"/>
      <c r="S34" s="315"/>
      <c r="T34" s="314"/>
      <c r="U34" s="168"/>
      <c r="V34" s="193"/>
      <c r="W34" s="162"/>
      <c r="X34" s="162"/>
      <c r="Y34" s="193"/>
      <c r="Z34" s="162"/>
      <c r="AA34" s="162"/>
      <c r="AB34" s="162"/>
      <c r="AC34" s="162"/>
      <c r="AD34" s="167"/>
      <c r="AE34" s="168"/>
      <c r="AF34" s="168"/>
      <c r="AG34" s="169"/>
      <c r="AH34" s="169"/>
      <c r="AI34" s="169"/>
      <c r="AJ34" s="169"/>
      <c r="AK34" s="167"/>
      <c r="AL34" s="167"/>
      <c r="AM34" s="167"/>
      <c r="AN34" s="167"/>
      <c r="AO34" s="167"/>
      <c r="AP34" s="197"/>
      <c r="AQ34" s="197"/>
      <c r="AR34" s="197"/>
      <c r="AS34" s="197"/>
      <c r="AT34" s="197"/>
      <c r="AU34" s="316"/>
      <c r="AV34" s="316"/>
      <c r="AW34" s="316"/>
      <c r="AX34" s="316"/>
      <c r="AY34" s="316"/>
      <c r="AZ34" s="316"/>
    </row>
    <row r="35" spans="1:52" s="290" customFormat="1" x14ac:dyDescent="0.2">
      <c r="A35" s="305" t="s">
        <v>825</v>
      </c>
      <c r="B35" s="306" t="s">
        <v>807</v>
      </c>
      <c r="C35" s="307"/>
      <c r="D35" s="355" t="str">
        <f>VLOOKUP(F35,'Полный поартикульный список'!A:B,2,0)</f>
        <v>A08</v>
      </c>
      <c r="E35" s="308" t="s">
        <v>382</v>
      </c>
      <c r="F35" s="309">
        <v>16521711150</v>
      </c>
      <c r="G35" s="310">
        <f>ROUND((IF(D35='!!!PG'!A$17,(J35*(1-Скидка!$H$1)),(IF(D35='!!!PG'!A$16,(J35*(1-Скидка!$F$1)),(J35*(1-Скидка!$E$1)))))),2)</f>
        <v>462.46</v>
      </c>
      <c r="H35" s="311">
        <f t="shared" si="0"/>
        <v>0</v>
      </c>
      <c r="I35" s="312"/>
      <c r="J35" s="372">
        <f>ROUND(VLOOKUP(F35,'Полный поартикульный список'!A:E,5,0),2)</f>
        <v>462.46</v>
      </c>
      <c r="K35" s="314"/>
      <c r="M35" s="313"/>
      <c r="O35" s="314"/>
      <c r="P35" s="314"/>
      <c r="Q35" s="314"/>
      <c r="R35" s="314"/>
      <c r="S35" s="315"/>
      <c r="T35" s="314"/>
      <c r="U35" s="168"/>
      <c r="V35" s="193"/>
      <c r="W35" s="162"/>
      <c r="X35" s="162"/>
      <c r="Y35" s="193"/>
      <c r="Z35" s="162"/>
      <c r="AA35" s="162"/>
      <c r="AB35" s="162"/>
      <c r="AC35" s="162"/>
      <c r="AD35" s="167"/>
      <c r="AE35" s="168"/>
      <c r="AF35" s="168"/>
      <c r="AG35" s="169"/>
      <c r="AH35" s="169"/>
      <c r="AI35" s="169"/>
      <c r="AJ35" s="169"/>
      <c r="AK35" s="167"/>
      <c r="AL35" s="167"/>
      <c r="AM35" s="167"/>
      <c r="AN35" s="167"/>
      <c r="AO35" s="167"/>
      <c r="AP35" s="197"/>
      <c r="AQ35" s="197"/>
      <c r="AR35" s="197"/>
      <c r="AS35" s="197"/>
      <c r="AT35" s="197"/>
      <c r="AU35" s="316"/>
      <c r="AV35" s="316"/>
      <c r="AW35" s="316"/>
      <c r="AX35" s="316"/>
      <c r="AY35" s="316"/>
      <c r="AZ35" s="316"/>
    </row>
    <row r="36" spans="1:52" s="290" customFormat="1" x14ac:dyDescent="0.2">
      <c r="A36" s="305" t="s">
        <v>826</v>
      </c>
      <c r="B36" s="306" t="s">
        <v>797</v>
      </c>
      <c r="C36" s="307"/>
      <c r="D36" s="355" t="str">
        <f>VLOOKUP(F36,'Полный поартикульный список'!A:B,2,0)</f>
        <v>A08</v>
      </c>
      <c r="E36" s="308" t="s">
        <v>382</v>
      </c>
      <c r="F36" s="309">
        <v>16521728150</v>
      </c>
      <c r="G36" s="310">
        <f>ROUND((IF(D36='!!!PG'!A$17,(J36*(1-Скидка!$H$1)),(IF(D36='!!!PG'!A$16,(J36*(1-Скидка!$F$1)),(J36*(1-Скидка!$E$1)))))),2)</f>
        <v>462.46</v>
      </c>
      <c r="H36" s="311">
        <f t="shared" si="0"/>
        <v>0</v>
      </c>
      <c r="I36" s="312"/>
      <c r="J36" s="372">
        <f>ROUND(VLOOKUP(F36,'Полный поартикульный список'!A:E,5,0),2)</f>
        <v>462.46</v>
      </c>
      <c r="K36" s="314"/>
      <c r="M36" s="313"/>
      <c r="O36" s="314"/>
      <c r="P36" s="314"/>
      <c r="Q36" s="314"/>
      <c r="R36" s="314"/>
      <c r="S36" s="315"/>
      <c r="T36" s="314"/>
      <c r="U36" s="168"/>
      <c r="V36" s="193"/>
      <c r="W36" s="162"/>
      <c r="X36" s="162"/>
      <c r="Y36" s="193"/>
      <c r="Z36" s="162"/>
      <c r="AA36" s="162"/>
      <c r="AB36" s="162"/>
      <c r="AC36" s="162"/>
      <c r="AD36" s="167"/>
      <c r="AE36" s="168"/>
      <c r="AF36" s="168"/>
      <c r="AG36" s="169"/>
      <c r="AH36" s="169"/>
      <c r="AI36" s="169"/>
      <c r="AJ36" s="169"/>
      <c r="AK36" s="167"/>
      <c r="AL36" s="167"/>
      <c r="AM36" s="167"/>
      <c r="AN36" s="167"/>
      <c r="AO36" s="167"/>
      <c r="AP36" s="197"/>
      <c r="AQ36" s="197"/>
      <c r="AR36" s="197"/>
      <c r="AS36" s="197"/>
      <c r="AT36" s="197"/>
      <c r="AU36" s="316"/>
      <c r="AV36" s="316"/>
      <c r="AW36" s="316"/>
      <c r="AX36" s="316"/>
      <c r="AY36" s="316"/>
      <c r="AZ36" s="316"/>
    </row>
    <row r="37" spans="1:52" s="290" customFormat="1" x14ac:dyDescent="0.2">
      <c r="A37" s="305" t="s">
        <v>827</v>
      </c>
      <c r="B37" s="306" t="s">
        <v>807</v>
      </c>
      <c r="C37" s="307"/>
      <c r="D37" s="355" t="str">
        <f>VLOOKUP(F37,'Полный поартикульный список'!A:B,2,0)</f>
        <v>A08</v>
      </c>
      <c r="E37" s="308" t="s">
        <v>382</v>
      </c>
      <c r="F37" s="309">
        <v>16521716150</v>
      </c>
      <c r="G37" s="310">
        <f>ROUND((IF(D37='!!!PG'!A$17,(J37*(1-Скидка!$H$1)),(IF(D37='!!!PG'!A$16,(J37*(1-Скидка!$F$1)),(J37*(1-Скидка!$E$1)))))),2)</f>
        <v>462.46</v>
      </c>
      <c r="H37" s="311">
        <f t="shared" si="0"/>
        <v>0</v>
      </c>
      <c r="I37" s="312"/>
      <c r="J37" s="372">
        <f>ROUND(VLOOKUP(F37,'Полный поартикульный список'!A:E,5,0),2)</f>
        <v>462.46</v>
      </c>
      <c r="K37" s="314"/>
      <c r="M37" s="313"/>
      <c r="O37" s="314"/>
      <c r="P37" s="314"/>
      <c r="Q37" s="314"/>
      <c r="R37" s="314"/>
      <c r="S37" s="315"/>
      <c r="T37" s="314"/>
      <c r="U37" s="168"/>
      <c r="V37" s="193"/>
      <c r="W37" s="162"/>
      <c r="X37" s="162"/>
      <c r="Y37" s="193"/>
      <c r="Z37" s="162"/>
      <c r="AA37" s="162"/>
      <c r="AB37" s="162"/>
      <c r="AC37" s="162"/>
      <c r="AD37" s="167"/>
      <c r="AE37" s="168"/>
      <c r="AF37" s="168"/>
      <c r="AG37" s="169"/>
      <c r="AH37" s="169"/>
      <c r="AI37" s="169"/>
      <c r="AJ37" s="169"/>
      <c r="AK37" s="167"/>
      <c r="AL37" s="167"/>
      <c r="AM37" s="167"/>
      <c r="AN37" s="167"/>
      <c r="AO37" s="167"/>
      <c r="AP37" s="197"/>
      <c r="AQ37" s="197"/>
      <c r="AR37" s="197"/>
      <c r="AS37" s="197"/>
      <c r="AT37" s="197"/>
      <c r="AU37" s="316"/>
      <c r="AV37" s="316"/>
      <c r="AW37" s="316"/>
      <c r="AX37" s="316"/>
      <c r="AY37" s="316"/>
      <c r="AZ37" s="316"/>
    </row>
    <row r="38" spans="1:52" s="290" customFormat="1" x14ac:dyDescent="0.2">
      <c r="A38" s="305" t="s">
        <v>828</v>
      </c>
      <c r="B38" s="306" t="s">
        <v>807</v>
      </c>
      <c r="C38" s="307"/>
      <c r="D38" s="355" t="str">
        <f>VLOOKUP(F38,'Полный поартикульный список'!A:B,2,0)</f>
        <v>A08</v>
      </c>
      <c r="E38" s="308" t="s">
        <v>382</v>
      </c>
      <c r="F38" s="309">
        <v>86502070</v>
      </c>
      <c r="G38" s="310">
        <f>ROUND((IF(D38='!!!PG'!A$17,(J38*(1-Скидка!$H$1)),(IF(D38='!!!PG'!A$16,(J38*(1-Скидка!$F$1)),(J38*(1-Скидка!$E$1)))))),2)</f>
        <v>480.75</v>
      </c>
      <c r="H38" s="311">
        <f t="shared" si="0"/>
        <v>0</v>
      </c>
      <c r="I38" s="312"/>
      <c r="J38" s="372">
        <f>ROUND(VLOOKUP(F38,'Полный поартикульный список'!A:E,5,0),2)</f>
        <v>480.75</v>
      </c>
      <c r="K38" s="314"/>
      <c r="M38" s="313"/>
      <c r="O38" s="314"/>
      <c r="P38" s="314"/>
      <c r="Q38" s="314"/>
      <c r="R38" s="314"/>
      <c r="S38" s="315"/>
      <c r="T38" s="314"/>
      <c r="U38" s="168"/>
      <c r="V38" s="193"/>
      <c r="W38" s="162"/>
      <c r="X38" s="162"/>
      <c r="Y38" s="193"/>
      <c r="Z38" s="162"/>
      <c r="AA38" s="162"/>
      <c r="AB38" s="162"/>
      <c r="AC38" s="162"/>
      <c r="AD38" s="167"/>
      <c r="AE38" s="168"/>
      <c r="AF38" s="168"/>
      <c r="AG38" s="169"/>
      <c r="AH38" s="169"/>
      <c r="AI38" s="169"/>
      <c r="AJ38" s="169"/>
      <c r="AK38" s="167"/>
      <c r="AL38" s="167"/>
      <c r="AM38" s="167"/>
      <c r="AN38" s="167"/>
      <c r="AO38" s="167"/>
      <c r="AP38" s="197"/>
      <c r="AQ38" s="197"/>
      <c r="AR38" s="197"/>
      <c r="AS38" s="197"/>
      <c r="AT38" s="197"/>
      <c r="AU38" s="316"/>
      <c r="AV38" s="316"/>
      <c r="AW38" s="316"/>
      <c r="AX38" s="316"/>
      <c r="AY38" s="316"/>
      <c r="AZ38" s="316"/>
    </row>
    <row r="39" spans="1:52" s="290" customFormat="1" x14ac:dyDescent="0.2">
      <c r="A39" s="305" t="s">
        <v>829</v>
      </c>
      <c r="B39" s="306" t="s">
        <v>797</v>
      </c>
      <c r="C39" s="307"/>
      <c r="D39" s="355" t="str">
        <f>VLOOKUP(F39,'Полный поартикульный список'!A:B,2,0)</f>
        <v>A08</v>
      </c>
      <c r="E39" s="308" t="s">
        <v>382</v>
      </c>
      <c r="F39" s="309">
        <v>86501070</v>
      </c>
      <c r="G39" s="310">
        <f>ROUND((IF(D39='!!!PG'!A$17,(J39*(1-Скидка!$H$1)),(IF(D39='!!!PG'!A$16,(J39*(1-Скидка!$F$1)),(J39*(1-Скидка!$E$1)))))),2)</f>
        <v>480.75</v>
      </c>
      <c r="H39" s="311">
        <f t="shared" si="0"/>
        <v>0</v>
      </c>
      <c r="I39" s="312"/>
      <c r="J39" s="372">
        <f>ROUND(VLOOKUP(F39,'Полный поартикульный список'!A:E,5,0),2)</f>
        <v>480.75</v>
      </c>
      <c r="K39" s="314"/>
      <c r="M39" s="313"/>
      <c r="O39" s="314"/>
      <c r="P39" s="314"/>
      <c r="Q39" s="314"/>
      <c r="R39" s="314"/>
      <c r="S39" s="315"/>
      <c r="T39" s="314"/>
      <c r="U39" s="168"/>
      <c r="V39" s="193"/>
      <c r="W39" s="162"/>
      <c r="X39" s="162"/>
      <c r="Y39" s="193"/>
      <c r="Z39" s="162"/>
      <c r="AA39" s="162"/>
      <c r="AB39" s="162"/>
      <c r="AC39" s="162"/>
      <c r="AD39" s="167"/>
      <c r="AE39" s="168"/>
      <c r="AF39" s="168"/>
      <c r="AG39" s="169"/>
      <c r="AH39" s="169"/>
      <c r="AI39" s="169"/>
      <c r="AJ39" s="169"/>
      <c r="AK39" s="167"/>
      <c r="AL39" s="167"/>
      <c r="AM39" s="167"/>
      <c r="AN39" s="167"/>
      <c r="AO39" s="167"/>
      <c r="AP39" s="197"/>
      <c r="AQ39" s="197"/>
      <c r="AR39" s="197"/>
      <c r="AS39" s="197"/>
      <c r="AT39" s="197"/>
      <c r="AU39" s="316"/>
      <c r="AV39" s="316"/>
      <c r="AW39" s="316"/>
      <c r="AX39" s="316"/>
      <c r="AY39" s="316"/>
      <c r="AZ39" s="316"/>
    </row>
    <row r="40" spans="1:52" s="290" customFormat="1" x14ac:dyDescent="0.2">
      <c r="A40" s="305" t="s">
        <v>830</v>
      </c>
      <c r="B40" s="306" t="s">
        <v>805</v>
      </c>
      <c r="C40" s="307"/>
      <c r="D40" s="355" t="str">
        <f>VLOOKUP(F40,'Полный поартикульный список'!A:B,2,0)</f>
        <v>A08</v>
      </c>
      <c r="E40" s="308" t="s">
        <v>382</v>
      </c>
      <c r="F40" s="309">
        <v>86505070</v>
      </c>
      <c r="G40" s="310">
        <f>ROUND((IF(D40='!!!PG'!A$17,(J40*(1-Скидка!$H$1)),(IF(D40='!!!PG'!A$16,(J40*(1-Скидка!$F$1)),(J40*(1-Скидка!$E$1)))))),2)</f>
        <v>480.75</v>
      </c>
      <c r="H40" s="311">
        <f t="shared" si="0"/>
        <v>0</v>
      </c>
      <c r="I40" s="312"/>
      <c r="J40" s="372">
        <f>ROUND(VLOOKUP(F40,'Полный поартикульный список'!A:E,5,0),2)</f>
        <v>480.75</v>
      </c>
      <c r="K40" s="314"/>
      <c r="M40" s="313"/>
      <c r="O40" s="314"/>
      <c r="P40" s="314"/>
      <c r="Q40" s="314"/>
      <c r="R40" s="314"/>
      <c r="S40" s="315"/>
      <c r="T40" s="314"/>
      <c r="U40" s="168"/>
      <c r="V40" s="193"/>
      <c r="W40" s="162"/>
      <c r="X40" s="162"/>
      <c r="Y40" s="193"/>
      <c r="Z40" s="162"/>
      <c r="AA40" s="162"/>
      <c r="AB40" s="162"/>
      <c r="AC40" s="162"/>
      <c r="AD40" s="167"/>
      <c r="AE40" s="168"/>
      <c r="AF40" s="168"/>
      <c r="AG40" s="169"/>
      <c r="AH40" s="169"/>
      <c r="AI40" s="169"/>
      <c r="AJ40" s="169"/>
      <c r="AK40" s="167"/>
      <c r="AL40" s="167"/>
      <c r="AM40" s="167"/>
      <c r="AN40" s="167"/>
      <c r="AO40" s="167"/>
      <c r="AP40" s="197"/>
      <c r="AQ40" s="197"/>
      <c r="AR40" s="197"/>
      <c r="AS40" s="197"/>
      <c r="AT40" s="197"/>
      <c r="AU40" s="316"/>
      <c r="AV40" s="316"/>
      <c r="AW40" s="316"/>
      <c r="AX40" s="316"/>
      <c r="AY40" s="316"/>
      <c r="AZ40" s="316"/>
    </row>
    <row r="41" spans="1:52" s="290" customFormat="1" x14ac:dyDescent="0.2">
      <c r="A41" s="305" t="s">
        <v>831</v>
      </c>
      <c r="B41" s="306" t="s">
        <v>832</v>
      </c>
      <c r="C41" s="307"/>
      <c r="D41" s="355" t="str">
        <f>VLOOKUP(F41,'Полный поартикульный список'!A:B,2,0)</f>
        <v>A08</v>
      </c>
      <c r="E41" s="308" t="s">
        <v>382</v>
      </c>
      <c r="F41" s="309">
        <v>86504070</v>
      </c>
      <c r="G41" s="310">
        <f>ROUND((IF(D41='!!!PG'!A$17,(J41*(1-Скидка!$H$1)),(IF(D41='!!!PG'!A$16,(J41*(1-Скидка!$F$1)),(J41*(1-Скидка!$E$1)))))),2)</f>
        <v>590.91999999999996</v>
      </c>
      <c r="H41" s="311">
        <f t="shared" si="0"/>
        <v>0</v>
      </c>
      <c r="I41" s="312"/>
      <c r="J41" s="372">
        <f>ROUND(VLOOKUP(F41,'Полный поартикульный список'!A:E,5,0),2)</f>
        <v>590.91999999999996</v>
      </c>
      <c r="K41" s="314"/>
      <c r="M41" s="313"/>
      <c r="O41" s="314"/>
      <c r="P41" s="314"/>
      <c r="Q41" s="314"/>
      <c r="R41" s="314"/>
      <c r="S41" s="315"/>
      <c r="T41" s="314"/>
      <c r="U41" s="168"/>
      <c r="V41" s="193"/>
      <c r="W41" s="162"/>
      <c r="X41" s="162"/>
      <c r="Y41" s="193"/>
      <c r="Z41" s="162"/>
      <c r="AA41" s="162"/>
      <c r="AB41" s="162"/>
      <c r="AC41" s="162"/>
      <c r="AD41" s="167"/>
      <c r="AE41" s="168"/>
      <c r="AF41" s="168"/>
      <c r="AG41" s="169"/>
      <c r="AH41" s="169"/>
      <c r="AI41" s="169"/>
      <c r="AJ41" s="169"/>
      <c r="AK41" s="167"/>
      <c r="AL41" s="167"/>
      <c r="AM41" s="167"/>
      <c r="AN41" s="167"/>
      <c r="AO41" s="167"/>
      <c r="AP41" s="197"/>
      <c r="AQ41" s="197"/>
      <c r="AR41" s="197"/>
      <c r="AS41" s="197"/>
      <c r="AT41" s="197"/>
      <c r="AU41" s="316"/>
      <c r="AV41" s="316"/>
      <c r="AW41" s="316"/>
      <c r="AX41" s="316"/>
      <c r="AY41" s="316"/>
      <c r="AZ41" s="316"/>
    </row>
    <row r="42" spans="1:52" s="290" customFormat="1" x14ac:dyDescent="0.2">
      <c r="A42" s="305" t="s">
        <v>833</v>
      </c>
      <c r="B42" s="306" t="s">
        <v>807</v>
      </c>
      <c r="C42" s="307"/>
      <c r="D42" s="355" t="str">
        <f>VLOOKUP(F42,'Полный поартикульный список'!A:B,2,0)</f>
        <v>A08</v>
      </c>
      <c r="E42" s="308" t="s">
        <v>382</v>
      </c>
      <c r="F42" s="309">
        <v>86502090</v>
      </c>
      <c r="G42" s="310">
        <f>ROUND((IF(D42='!!!PG'!A$17,(J42*(1-Скидка!$H$1)),(IF(D42='!!!PG'!A$16,(J42*(1-Скидка!$F$1)),(J42*(1-Скидка!$E$1)))))),2)</f>
        <v>480.75</v>
      </c>
      <c r="H42" s="311">
        <f t="shared" si="0"/>
        <v>0</v>
      </c>
      <c r="I42" s="312"/>
      <c r="J42" s="372">
        <f>ROUND(VLOOKUP(F42,'Полный поартикульный список'!A:E,5,0),2)</f>
        <v>480.75</v>
      </c>
      <c r="K42" s="314"/>
      <c r="M42" s="313"/>
      <c r="O42" s="314"/>
      <c r="P42" s="314"/>
      <c r="Q42" s="314"/>
      <c r="R42" s="314"/>
      <c r="S42" s="315"/>
      <c r="T42" s="314"/>
      <c r="U42" s="168"/>
      <c r="V42" s="193"/>
      <c r="W42" s="162"/>
      <c r="X42" s="162"/>
      <c r="Y42" s="193"/>
      <c r="Z42" s="162"/>
      <c r="AA42" s="162"/>
      <c r="AB42" s="162"/>
      <c r="AC42" s="162"/>
      <c r="AD42" s="167"/>
      <c r="AE42" s="168"/>
      <c r="AF42" s="168"/>
      <c r="AG42" s="169"/>
      <c r="AH42" s="169"/>
      <c r="AI42" s="169"/>
      <c r="AJ42" s="169"/>
      <c r="AK42" s="167"/>
      <c r="AL42" s="167"/>
      <c r="AM42" s="167"/>
      <c r="AN42" s="167"/>
      <c r="AO42" s="167"/>
      <c r="AP42" s="197"/>
      <c r="AQ42" s="197"/>
      <c r="AR42" s="197"/>
      <c r="AS42" s="197"/>
      <c r="AT42" s="197"/>
      <c r="AU42" s="316"/>
      <c r="AV42" s="316"/>
      <c r="AW42" s="316"/>
      <c r="AX42" s="316"/>
      <c r="AY42" s="316"/>
      <c r="AZ42" s="316"/>
    </row>
    <row r="43" spans="1:52" s="290" customFormat="1" x14ac:dyDescent="0.2">
      <c r="A43" s="305" t="s">
        <v>834</v>
      </c>
      <c r="B43" s="306" t="s">
        <v>797</v>
      </c>
      <c r="C43" s="307"/>
      <c r="D43" s="355" t="str">
        <f>VLOOKUP(F43,'Полный поартикульный список'!A:B,2,0)</f>
        <v>A08</v>
      </c>
      <c r="E43" s="308" t="s">
        <v>382</v>
      </c>
      <c r="F43" s="309">
        <v>86501090</v>
      </c>
      <c r="G43" s="310">
        <f>ROUND((IF(D43='!!!PG'!A$17,(J43*(1-Скидка!$H$1)),(IF(D43='!!!PG'!A$16,(J43*(1-Скидка!$F$1)),(J43*(1-Скидка!$E$1)))))),2)</f>
        <v>480.75</v>
      </c>
      <c r="H43" s="311">
        <f t="shared" si="0"/>
        <v>0</v>
      </c>
      <c r="I43" s="312"/>
      <c r="J43" s="372">
        <f>ROUND(VLOOKUP(F43,'Полный поартикульный список'!A:E,5,0),2)</f>
        <v>480.75</v>
      </c>
      <c r="K43" s="314"/>
      <c r="M43" s="313"/>
      <c r="O43" s="314"/>
      <c r="P43" s="314"/>
      <c r="Q43" s="314"/>
      <c r="R43" s="314"/>
      <c r="S43" s="315"/>
      <c r="T43" s="314"/>
      <c r="U43" s="168"/>
      <c r="V43" s="193"/>
      <c r="W43" s="162"/>
      <c r="X43" s="162"/>
      <c r="Y43" s="193"/>
      <c r="Z43" s="162"/>
      <c r="AA43" s="162"/>
      <c r="AB43" s="162"/>
      <c r="AC43" s="162"/>
      <c r="AD43" s="167"/>
      <c r="AE43" s="168"/>
      <c r="AF43" s="168"/>
      <c r="AG43" s="169"/>
      <c r="AH43" s="169"/>
      <c r="AI43" s="169"/>
      <c r="AJ43" s="169"/>
      <c r="AK43" s="167"/>
      <c r="AL43" s="167"/>
      <c r="AM43" s="167"/>
      <c r="AN43" s="167"/>
      <c r="AO43" s="167"/>
      <c r="AP43" s="197"/>
      <c r="AQ43" s="197"/>
      <c r="AR43" s="197"/>
      <c r="AS43" s="197"/>
      <c r="AT43" s="197"/>
      <c r="AU43" s="316"/>
      <c r="AV43" s="316"/>
      <c r="AW43" s="316"/>
      <c r="AX43" s="316"/>
      <c r="AY43" s="316"/>
      <c r="AZ43" s="316"/>
    </row>
    <row r="44" spans="1:52" s="290" customFormat="1" x14ac:dyDescent="0.2">
      <c r="A44" s="305" t="s">
        <v>835</v>
      </c>
      <c r="B44" s="306" t="s">
        <v>805</v>
      </c>
      <c r="C44" s="307"/>
      <c r="D44" s="355" t="str">
        <f>VLOOKUP(F44,'Полный поартикульный список'!A:B,2,0)</f>
        <v>A08</v>
      </c>
      <c r="E44" s="308" t="s">
        <v>382</v>
      </c>
      <c r="F44" s="309">
        <v>86505090</v>
      </c>
      <c r="G44" s="310">
        <f>ROUND((IF(D44='!!!PG'!A$17,(J44*(1-Скидка!$H$1)),(IF(D44='!!!PG'!A$16,(J44*(1-Скидка!$F$1)),(J44*(1-Скидка!$E$1)))))),2)</f>
        <v>480.75</v>
      </c>
      <c r="H44" s="311">
        <f t="shared" si="0"/>
        <v>0</v>
      </c>
      <c r="I44" s="312"/>
      <c r="J44" s="372">
        <f>ROUND(VLOOKUP(F44,'Полный поартикульный список'!A:E,5,0),2)</f>
        <v>480.75</v>
      </c>
      <c r="K44" s="314"/>
      <c r="M44" s="313"/>
      <c r="O44" s="314"/>
      <c r="P44" s="314"/>
      <c r="Q44" s="314"/>
      <c r="R44" s="314"/>
      <c r="S44" s="315"/>
      <c r="T44" s="314"/>
      <c r="U44" s="168"/>
      <c r="V44" s="193"/>
      <c r="W44" s="162"/>
      <c r="X44" s="162"/>
      <c r="Y44" s="193"/>
      <c r="Z44" s="162"/>
      <c r="AA44" s="162"/>
      <c r="AB44" s="162"/>
      <c r="AC44" s="162"/>
      <c r="AD44" s="167"/>
      <c r="AE44" s="168"/>
      <c r="AF44" s="168"/>
      <c r="AG44" s="169"/>
      <c r="AH44" s="169"/>
      <c r="AI44" s="169"/>
      <c r="AJ44" s="169"/>
      <c r="AK44" s="167"/>
      <c r="AL44" s="167"/>
      <c r="AM44" s="167"/>
      <c r="AN44" s="167"/>
      <c r="AO44" s="167"/>
      <c r="AP44" s="197"/>
      <c r="AQ44" s="197"/>
      <c r="AR44" s="197"/>
      <c r="AS44" s="197"/>
      <c r="AT44" s="197"/>
      <c r="AU44" s="316"/>
      <c r="AV44" s="316"/>
      <c r="AW44" s="316"/>
      <c r="AX44" s="316"/>
      <c r="AY44" s="316"/>
      <c r="AZ44" s="316"/>
    </row>
    <row r="45" spans="1:52" s="290" customFormat="1" x14ac:dyDescent="0.2">
      <c r="A45" s="305" t="s">
        <v>836</v>
      </c>
      <c r="B45" s="306" t="s">
        <v>832</v>
      </c>
      <c r="C45" s="307"/>
      <c r="D45" s="355" t="str">
        <f>VLOOKUP(F45,'Полный поартикульный список'!A:B,2,0)</f>
        <v>A08</v>
      </c>
      <c r="E45" s="308" t="s">
        <v>382</v>
      </c>
      <c r="F45" s="309">
        <v>86504090</v>
      </c>
      <c r="G45" s="310">
        <f>ROUND((IF(D45='!!!PG'!A$17,(J45*(1-Скидка!$H$1)),(IF(D45='!!!PG'!A$16,(J45*(1-Скидка!$F$1)),(J45*(1-Скидка!$E$1)))))),2)</f>
        <v>590.91999999999996</v>
      </c>
      <c r="H45" s="311">
        <f t="shared" si="0"/>
        <v>0</v>
      </c>
      <c r="I45" s="312"/>
      <c r="J45" s="372">
        <f>ROUND(VLOOKUP(F45,'Полный поартикульный список'!A:E,5,0),2)</f>
        <v>590.91999999999996</v>
      </c>
      <c r="K45" s="314"/>
      <c r="M45" s="313"/>
      <c r="O45" s="314"/>
      <c r="P45" s="314"/>
      <c r="Q45" s="314"/>
      <c r="R45" s="314"/>
      <c r="S45" s="315"/>
      <c r="T45" s="314"/>
      <c r="U45" s="168"/>
      <c r="V45" s="193"/>
      <c r="W45" s="162"/>
      <c r="X45" s="162"/>
      <c r="Y45" s="193"/>
      <c r="Z45" s="162"/>
      <c r="AA45" s="162"/>
      <c r="AB45" s="162"/>
      <c r="AC45" s="162"/>
      <c r="AD45" s="167"/>
      <c r="AE45" s="168"/>
      <c r="AF45" s="168"/>
      <c r="AG45" s="169"/>
      <c r="AH45" s="169"/>
      <c r="AI45" s="169"/>
      <c r="AJ45" s="169"/>
      <c r="AK45" s="167"/>
      <c r="AL45" s="167"/>
      <c r="AM45" s="167"/>
      <c r="AN45" s="167"/>
      <c r="AO45" s="167"/>
      <c r="AP45" s="197"/>
      <c r="AQ45" s="197"/>
      <c r="AR45" s="197"/>
      <c r="AS45" s="197"/>
      <c r="AT45" s="197"/>
      <c r="AU45" s="316"/>
      <c r="AV45" s="316"/>
      <c r="AW45" s="316"/>
      <c r="AX45" s="316"/>
      <c r="AY45" s="316"/>
      <c r="AZ45" s="316"/>
    </row>
    <row r="46" spans="1:52" s="290" customFormat="1" x14ac:dyDescent="0.2">
      <c r="A46" s="305" t="s">
        <v>837</v>
      </c>
      <c r="B46" s="306" t="s">
        <v>807</v>
      </c>
      <c r="C46" s="307"/>
      <c r="D46" s="355" t="str">
        <f>VLOOKUP(F46,'Полный поартикульный список'!A:B,2,0)</f>
        <v>A08</v>
      </c>
      <c r="E46" s="308" t="s">
        <v>382</v>
      </c>
      <c r="F46" s="309">
        <v>86502120</v>
      </c>
      <c r="G46" s="310">
        <f>ROUND((IF(D46='!!!PG'!A$17,(J46*(1-Скидка!$H$1)),(IF(D46='!!!PG'!A$16,(J46*(1-Скидка!$F$1)),(J46*(1-Скидка!$E$1)))))),2)</f>
        <v>480.75</v>
      </c>
      <c r="H46" s="311">
        <f t="shared" si="0"/>
        <v>0</v>
      </c>
      <c r="I46" s="312"/>
      <c r="J46" s="372">
        <f>ROUND(VLOOKUP(F46,'Полный поартикульный список'!A:E,5,0),2)</f>
        <v>480.75</v>
      </c>
      <c r="K46" s="314"/>
      <c r="M46" s="313"/>
      <c r="O46" s="314"/>
      <c r="P46" s="314"/>
      <c r="Q46" s="314"/>
      <c r="R46" s="314"/>
      <c r="S46" s="315"/>
      <c r="T46" s="314"/>
      <c r="U46" s="168"/>
      <c r="V46" s="193"/>
      <c r="W46" s="162"/>
      <c r="X46" s="162"/>
      <c r="Y46" s="193"/>
      <c r="Z46" s="162"/>
      <c r="AA46" s="162"/>
      <c r="AB46" s="162"/>
      <c r="AC46" s="162"/>
      <c r="AD46" s="167"/>
      <c r="AE46" s="168"/>
      <c r="AF46" s="168"/>
      <c r="AG46" s="169"/>
      <c r="AH46" s="169"/>
      <c r="AI46" s="169"/>
      <c r="AJ46" s="169"/>
      <c r="AK46" s="167"/>
      <c r="AL46" s="167"/>
      <c r="AM46" s="167"/>
      <c r="AN46" s="167"/>
      <c r="AO46" s="167"/>
      <c r="AP46" s="197"/>
      <c r="AQ46" s="197"/>
      <c r="AR46" s="197"/>
      <c r="AS46" s="197"/>
      <c r="AT46" s="197"/>
      <c r="AU46" s="316"/>
      <c r="AV46" s="316"/>
      <c r="AW46" s="316"/>
      <c r="AX46" s="316"/>
      <c r="AY46" s="316"/>
      <c r="AZ46" s="316"/>
    </row>
    <row r="47" spans="1:52" s="290" customFormat="1" x14ac:dyDescent="0.2">
      <c r="A47" s="305" t="s">
        <v>838</v>
      </c>
      <c r="B47" s="306" t="s">
        <v>797</v>
      </c>
      <c r="C47" s="307"/>
      <c r="D47" s="355" t="str">
        <f>VLOOKUP(F47,'Полный поартикульный список'!A:B,2,0)</f>
        <v>A08</v>
      </c>
      <c r="E47" s="308" t="s">
        <v>382</v>
      </c>
      <c r="F47" s="309">
        <v>86501120</v>
      </c>
      <c r="G47" s="310">
        <f>ROUND((IF(D47='!!!PG'!A$17,(J47*(1-Скидка!$H$1)),(IF(D47='!!!PG'!A$16,(J47*(1-Скидка!$F$1)),(J47*(1-Скидка!$E$1)))))),2)</f>
        <v>480.75</v>
      </c>
      <c r="H47" s="311">
        <f t="shared" si="0"/>
        <v>0</v>
      </c>
      <c r="I47" s="312"/>
      <c r="J47" s="372">
        <f>ROUND(VLOOKUP(F47,'Полный поартикульный список'!A:E,5,0),2)</f>
        <v>480.75</v>
      </c>
      <c r="K47" s="314"/>
      <c r="M47" s="313"/>
      <c r="O47" s="314"/>
      <c r="P47" s="314"/>
      <c r="Q47" s="314"/>
      <c r="R47" s="314"/>
      <c r="S47" s="315"/>
      <c r="T47" s="314"/>
      <c r="U47" s="168"/>
      <c r="V47" s="193"/>
      <c r="W47" s="162"/>
      <c r="X47" s="162"/>
      <c r="Y47" s="193"/>
      <c r="Z47" s="162"/>
      <c r="AA47" s="162"/>
      <c r="AB47" s="162"/>
      <c r="AC47" s="162"/>
      <c r="AD47" s="167"/>
      <c r="AE47" s="168"/>
      <c r="AF47" s="168"/>
      <c r="AG47" s="169"/>
      <c r="AH47" s="169"/>
      <c r="AI47" s="169"/>
      <c r="AJ47" s="169"/>
      <c r="AK47" s="167"/>
      <c r="AL47" s="167"/>
      <c r="AM47" s="167"/>
      <c r="AN47" s="167"/>
      <c r="AO47" s="167"/>
      <c r="AP47" s="197"/>
      <c r="AQ47" s="197"/>
      <c r="AR47" s="197"/>
      <c r="AS47" s="197"/>
      <c r="AT47" s="197"/>
      <c r="AU47" s="316"/>
      <c r="AV47" s="316"/>
      <c r="AW47" s="316"/>
      <c r="AX47" s="316"/>
      <c r="AY47" s="316"/>
      <c r="AZ47" s="316"/>
    </row>
    <row r="48" spans="1:52" s="290" customFormat="1" x14ac:dyDescent="0.2">
      <c r="A48" s="305" t="s">
        <v>839</v>
      </c>
      <c r="B48" s="306" t="s">
        <v>805</v>
      </c>
      <c r="C48" s="307"/>
      <c r="D48" s="355" t="str">
        <f>VLOOKUP(F48,'Полный поартикульный список'!A:B,2,0)</f>
        <v>A08</v>
      </c>
      <c r="E48" s="308" t="s">
        <v>382</v>
      </c>
      <c r="F48" s="309">
        <v>86505120</v>
      </c>
      <c r="G48" s="310">
        <f>ROUND((IF(D48='!!!PG'!A$17,(J48*(1-Скидка!$H$1)),(IF(D48='!!!PG'!A$16,(J48*(1-Скидка!$F$1)),(J48*(1-Скидка!$E$1)))))),2)</f>
        <v>480.75</v>
      </c>
      <c r="H48" s="311">
        <f t="shared" si="0"/>
        <v>0</v>
      </c>
      <c r="I48" s="312"/>
      <c r="J48" s="372">
        <f>ROUND(VLOOKUP(F48,'Полный поартикульный список'!A:E,5,0),2)</f>
        <v>480.75</v>
      </c>
      <c r="K48" s="314"/>
      <c r="M48" s="313"/>
      <c r="O48" s="314"/>
      <c r="P48" s="314"/>
      <c r="Q48" s="314"/>
      <c r="R48" s="314"/>
      <c r="S48" s="315"/>
      <c r="T48" s="314"/>
      <c r="U48" s="168"/>
      <c r="V48" s="193"/>
      <c r="W48" s="162"/>
      <c r="X48" s="162"/>
      <c r="Y48" s="193"/>
      <c r="Z48" s="162"/>
      <c r="AA48" s="162"/>
      <c r="AB48" s="162"/>
      <c r="AC48" s="162"/>
      <c r="AD48" s="167"/>
      <c r="AE48" s="168"/>
      <c r="AF48" s="168"/>
      <c r="AG48" s="169"/>
      <c r="AH48" s="169"/>
      <c r="AI48" s="169"/>
      <c r="AJ48" s="169"/>
      <c r="AK48" s="167"/>
      <c r="AL48" s="167"/>
      <c r="AM48" s="167"/>
      <c r="AN48" s="167"/>
      <c r="AO48" s="167"/>
      <c r="AP48" s="197"/>
      <c r="AQ48" s="197"/>
      <c r="AR48" s="197"/>
      <c r="AS48" s="197"/>
      <c r="AT48" s="197"/>
      <c r="AU48" s="316"/>
      <c r="AV48" s="316"/>
      <c r="AW48" s="316"/>
      <c r="AX48" s="316"/>
      <c r="AY48" s="316"/>
      <c r="AZ48" s="316"/>
    </row>
    <row r="49" spans="1:52" s="290" customFormat="1" x14ac:dyDescent="0.2">
      <c r="A49" s="305" t="s">
        <v>840</v>
      </c>
      <c r="B49" s="306" t="s">
        <v>832</v>
      </c>
      <c r="C49" s="307"/>
      <c r="D49" s="355" t="str">
        <f>VLOOKUP(F49,'Полный поартикульный список'!A:B,2,0)</f>
        <v>A08</v>
      </c>
      <c r="E49" s="308" t="s">
        <v>382</v>
      </c>
      <c r="F49" s="309">
        <v>86504120</v>
      </c>
      <c r="G49" s="310">
        <f>ROUND((IF(D49='!!!PG'!A$17,(J49*(1-Скидка!$H$1)),(IF(D49='!!!PG'!A$16,(J49*(1-Скидка!$F$1)),(J49*(1-Скидка!$E$1)))))),2)</f>
        <v>590.91999999999996</v>
      </c>
      <c r="H49" s="311">
        <f t="shared" si="0"/>
        <v>0</v>
      </c>
      <c r="I49" s="312"/>
      <c r="J49" s="372">
        <f>ROUND(VLOOKUP(F49,'Полный поартикульный список'!A:E,5,0),2)</f>
        <v>590.91999999999996</v>
      </c>
      <c r="K49" s="314"/>
      <c r="M49" s="313"/>
      <c r="O49" s="314"/>
      <c r="P49" s="314"/>
      <c r="Q49" s="314"/>
      <c r="R49" s="314"/>
      <c r="S49" s="315"/>
      <c r="T49" s="314"/>
      <c r="U49" s="168"/>
      <c r="V49" s="193"/>
      <c r="W49" s="162"/>
      <c r="X49" s="162"/>
      <c r="Y49" s="193"/>
      <c r="Z49" s="162"/>
      <c r="AA49" s="162"/>
      <c r="AB49" s="162"/>
      <c r="AC49" s="162"/>
      <c r="AD49" s="167"/>
      <c r="AE49" s="168"/>
      <c r="AF49" s="168"/>
      <c r="AG49" s="169"/>
      <c r="AH49" s="169"/>
      <c r="AI49" s="169"/>
      <c r="AJ49" s="169"/>
      <c r="AK49" s="167"/>
      <c r="AL49" s="167"/>
      <c r="AM49" s="167"/>
      <c r="AN49" s="167"/>
      <c r="AO49" s="167"/>
      <c r="AP49" s="197"/>
      <c r="AQ49" s="197"/>
      <c r="AR49" s="197"/>
      <c r="AS49" s="197"/>
      <c r="AT49" s="197"/>
      <c r="AU49" s="316"/>
      <c r="AV49" s="316"/>
      <c r="AW49" s="316"/>
      <c r="AX49" s="316"/>
      <c r="AY49" s="316"/>
      <c r="AZ49" s="316"/>
    </row>
    <row r="50" spans="1:52" s="290" customFormat="1" x14ac:dyDescent="0.2">
      <c r="A50" s="305" t="s">
        <v>841</v>
      </c>
      <c r="B50" s="306" t="s">
        <v>807</v>
      </c>
      <c r="C50" s="307"/>
      <c r="D50" s="355" t="str">
        <f>VLOOKUP(F50,'Полный поартикульный список'!A:B,2,0)</f>
        <v>A08</v>
      </c>
      <c r="E50" s="308" t="s">
        <v>382</v>
      </c>
      <c r="F50" s="309">
        <v>86502160</v>
      </c>
      <c r="G50" s="310">
        <f>ROUND((IF(D50='!!!PG'!A$17,(J50*(1-Скидка!$H$1)),(IF(D50='!!!PG'!A$16,(J50*(1-Скидка!$F$1)),(J50*(1-Скидка!$E$1)))))),2)</f>
        <v>808.29</v>
      </c>
      <c r="H50" s="311">
        <f t="shared" si="0"/>
        <v>0</v>
      </c>
      <c r="I50" s="312"/>
      <c r="J50" s="372">
        <f>ROUND(VLOOKUP(F50,'Полный поартикульный список'!A:E,5,0),2)</f>
        <v>808.29</v>
      </c>
      <c r="K50" s="314"/>
      <c r="M50" s="313"/>
      <c r="O50" s="314"/>
      <c r="P50" s="314"/>
      <c r="Q50" s="314"/>
      <c r="R50" s="314"/>
      <c r="S50" s="315"/>
      <c r="T50" s="314"/>
      <c r="U50" s="168"/>
      <c r="V50" s="193"/>
      <c r="W50" s="162"/>
      <c r="X50" s="162"/>
      <c r="Y50" s="193"/>
      <c r="Z50" s="162"/>
      <c r="AA50" s="162"/>
      <c r="AB50" s="162"/>
      <c r="AC50" s="162"/>
      <c r="AD50" s="167"/>
      <c r="AE50" s="168"/>
      <c r="AF50" s="168"/>
      <c r="AG50" s="169"/>
      <c r="AH50" s="169"/>
      <c r="AI50" s="169"/>
      <c r="AJ50" s="169"/>
      <c r="AK50" s="167"/>
      <c r="AL50" s="167"/>
      <c r="AM50" s="167"/>
      <c r="AN50" s="167"/>
      <c r="AO50" s="167"/>
      <c r="AP50" s="197"/>
      <c r="AQ50" s="197"/>
      <c r="AR50" s="197"/>
      <c r="AS50" s="197"/>
      <c r="AT50" s="197"/>
      <c r="AU50" s="316"/>
      <c r="AV50" s="316"/>
      <c r="AW50" s="316"/>
      <c r="AX50" s="316"/>
      <c r="AY50" s="316"/>
      <c r="AZ50" s="316"/>
    </row>
    <row r="51" spans="1:52" s="290" customFormat="1" x14ac:dyDescent="0.2">
      <c r="A51" s="305" t="s">
        <v>842</v>
      </c>
      <c r="B51" s="306" t="s">
        <v>797</v>
      </c>
      <c r="C51" s="307"/>
      <c r="D51" s="355" t="str">
        <f>VLOOKUP(F51,'Полный поартикульный список'!A:B,2,0)</f>
        <v>A08</v>
      </c>
      <c r="E51" s="308" t="s">
        <v>382</v>
      </c>
      <c r="F51" s="309">
        <v>86501160</v>
      </c>
      <c r="G51" s="310">
        <f>ROUND((IF(D51='!!!PG'!A$17,(J51*(1-Скидка!$H$1)),(IF(D51='!!!PG'!A$16,(J51*(1-Скидка!$F$1)),(J51*(1-Скидка!$E$1)))))),2)</f>
        <v>808.29</v>
      </c>
      <c r="H51" s="311">
        <f t="shared" si="0"/>
        <v>0</v>
      </c>
      <c r="I51" s="312"/>
      <c r="J51" s="372">
        <f>ROUND(VLOOKUP(F51,'Полный поартикульный список'!A:E,5,0),2)</f>
        <v>808.29</v>
      </c>
      <c r="K51" s="314"/>
      <c r="M51" s="313"/>
      <c r="O51" s="314"/>
      <c r="P51" s="314"/>
      <c r="Q51" s="314"/>
      <c r="R51" s="314"/>
      <c r="S51" s="315"/>
      <c r="T51" s="314"/>
      <c r="U51" s="168"/>
      <c r="V51" s="193"/>
      <c r="W51" s="162"/>
      <c r="X51" s="162"/>
      <c r="Y51" s="193"/>
      <c r="Z51" s="162"/>
      <c r="AA51" s="162"/>
      <c r="AB51" s="162"/>
      <c r="AC51" s="162"/>
      <c r="AD51" s="167"/>
      <c r="AE51" s="168"/>
      <c r="AF51" s="168"/>
      <c r="AG51" s="169"/>
      <c r="AH51" s="169"/>
      <c r="AI51" s="169"/>
      <c r="AJ51" s="169"/>
      <c r="AK51" s="167"/>
      <c r="AL51" s="167"/>
      <c r="AM51" s="167"/>
      <c r="AN51" s="167"/>
      <c r="AO51" s="167"/>
      <c r="AP51" s="197"/>
      <c r="AQ51" s="197"/>
      <c r="AR51" s="197"/>
      <c r="AS51" s="197"/>
      <c r="AT51" s="197"/>
      <c r="AU51" s="316"/>
      <c r="AV51" s="316"/>
      <c r="AW51" s="316"/>
      <c r="AX51" s="316"/>
      <c r="AY51" s="316"/>
      <c r="AZ51" s="316"/>
    </row>
    <row r="52" spans="1:52" s="290" customFormat="1" x14ac:dyDescent="0.2">
      <c r="A52" s="305" t="s">
        <v>843</v>
      </c>
      <c r="B52" s="306" t="s">
        <v>805</v>
      </c>
      <c r="C52" s="307"/>
      <c r="D52" s="355" t="str">
        <f>VLOOKUP(F52,'Полный поартикульный список'!A:B,2,0)</f>
        <v>A08</v>
      </c>
      <c r="E52" s="308" t="s">
        <v>382</v>
      </c>
      <c r="F52" s="309">
        <v>86505160</v>
      </c>
      <c r="G52" s="310">
        <f>ROUND((IF(D52='!!!PG'!A$17,(J52*(1-Скидка!$H$1)),(IF(D52='!!!PG'!A$16,(J52*(1-Скидка!$F$1)),(J52*(1-Скидка!$E$1)))))),2)</f>
        <v>808.29</v>
      </c>
      <c r="H52" s="311">
        <f t="shared" si="0"/>
        <v>0</v>
      </c>
      <c r="I52" s="312"/>
      <c r="J52" s="372">
        <f>ROUND(VLOOKUP(F52,'Полный поартикульный список'!A:E,5,0),2)</f>
        <v>808.29</v>
      </c>
      <c r="K52" s="314"/>
      <c r="M52" s="313"/>
      <c r="O52" s="314"/>
      <c r="P52" s="314"/>
      <c r="Q52" s="314"/>
      <c r="R52" s="314"/>
      <c r="S52" s="315"/>
      <c r="T52" s="314"/>
      <c r="U52" s="168"/>
      <c r="V52" s="193"/>
      <c r="W52" s="162"/>
      <c r="X52" s="162"/>
      <c r="Y52" s="193"/>
      <c r="Z52" s="162"/>
      <c r="AA52" s="162"/>
      <c r="AB52" s="162"/>
      <c r="AC52" s="162"/>
      <c r="AD52" s="167"/>
      <c r="AE52" s="168"/>
      <c r="AF52" s="168"/>
      <c r="AG52" s="169"/>
      <c r="AH52" s="169"/>
      <c r="AI52" s="169"/>
      <c r="AJ52" s="169"/>
      <c r="AK52" s="167"/>
      <c r="AL52" s="167"/>
      <c r="AM52" s="167"/>
      <c r="AN52" s="167"/>
      <c r="AO52" s="167"/>
      <c r="AP52" s="197"/>
      <c r="AQ52" s="197"/>
      <c r="AR52" s="197"/>
      <c r="AS52" s="197"/>
      <c r="AT52" s="197"/>
      <c r="AU52" s="316"/>
      <c r="AV52" s="316"/>
      <c r="AW52" s="316"/>
      <c r="AX52" s="316"/>
      <c r="AY52" s="316"/>
      <c r="AZ52" s="316"/>
    </row>
    <row r="53" spans="1:52" s="290" customFormat="1" x14ac:dyDescent="0.2">
      <c r="A53" s="305" t="s">
        <v>844</v>
      </c>
      <c r="B53" s="306" t="s">
        <v>832</v>
      </c>
      <c r="C53" s="307"/>
      <c r="D53" s="355" t="str">
        <f>VLOOKUP(F53,'Полный поартикульный список'!A:B,2,0)</f>
        <v>A08</v>
      </c>
      <c r="E53" s="308" t="s">
        <v>382</v>
      </c>
      <c r="F53" s="309">
        <v>86504160</v>
      </c>
      <c r="G53" s="310">
        <f>ROUND((IF(D53='!!!PG'!A$17,(J53*(1-Скидка!$H$1)),(IF(D53='!!!PG'!A$16,(J53*(1-Скидка!$F$1)),(J53*(1-Скидка!$E$1)))))),2)</f>
        <v>956.08</v>
      </c>
      <c r="H53" s="311">
        <f t="shared" si="0"/>
        <v>0</v>
      </c>
      <c r="I53" s="312"/>
      <c r="J53" s="372">
        <f>ROUND(VLOOKUP(F53,'Полный поартикульный список'!A:E,5,0),2)</f>
        <v>956.08</v>
      </c>
      <c r="K53" s="314"/>
      <c r="M53" s="313"/>
      <c r="O53" s="314"/>
      <c r="P53" s="314"/>
      <c r="Q53" s="314"/>
      <c r="R53" s="314"/>
      <c r="S53" s="315"/>
      <c r="T53" s="314"/>
      <c r="U53" s="168"/>
      <c r="V53" s="193"/>
      <c r="W53" s="162"/>
      <c r="X53" s="162"/>
      <c r="Y53" s="193"/>
      <c r="Z53" s="162"/>
      <c r="AA53" s="162"/>
      <c r="AB53" s="162"/>
      <c r="AC53" s="162"/>
      <c r="AD53" s="167"/>
      <c r="AE53" s="168"/>
      <c r="AF53" s="168"/>
      <c r="AG53" s="169"/>
      <c r="AH53" s="169"/>
      <c r="AI53" s="169"/>
      <c r="AJ53" s="169"/>
      <c r="AK53" s="167"/>
      <c r="AL53" s="167"/>
      <c r="AM53" s="167"/>
      <c r="AN53" s="167"/>
      <c r="AO53" s="167"/>
      <c r="AP53" s="197"/>
      <c r="AQ53" s="197"/>
      <c r="AR53" s="197"/>
      <c r="AS53" s="197"/>
      <c r="AT53" s="197"/>
      <c r="AU53" s="316"/>
      <c r="AV53" s="316"/>
      <c r="AW53" s="316"/>
      <c r="AX53" s="316"/>
      <c r="AY53" s="316"/>
      <c r="AZ53" s="316"/>
    </row>
    <row r="54" spans="1:52" s="290" customFormat="1" x14ac:dyDescent="0.2">
      <c r="A54" s="305" t="s">
        <v>203</v>
      </c>
      <c r="B54" s="306" t="s">
        <v>797</v>
      </c>
      <c r="C54" s="307"/>
      <c r="D54" s="355" t="str">
        <f>VLOOKUP(F54,'Полный поартикульный список'!A:B,2,0)</f>
        <v>A08</v>
      </c>
      <c r="E54" s="308" t="s">
        <v>382</v>
      </c>
      <c r="F54" s="309">
        <v>86301100</v>
      </c>
      <c r="G54" s="310">
        <f>ROUND((IF(D54='!!!PG'!A$17,(J54*(1-Скидка!$H$1)),(IF(D54='!!!PG'!A$16,(J54*(1-Скидка!$F$1)),(J54*(1-Скидка!$E$1)))))),2)</f>
        <v>156.54</v>
      </c>
      <c r="H54" s="311">
        <f t="shared" si="0"/>
        <v>0</v>
      </c>
      <c r="I54" s="312"/>
      <c r="J54" s="372">
        <f>ROUND(VLOOKUP(F54,'Полный поартикульный список'!A:E,5,0),2)</f>
        <v>156.54</v>
      </c>
      <c r="K54" s="314"/>
      <c r="M54" s="313"/>
      <c r="O54" s="314"/>
      <c r="P54" s="314"/>
      <c r="Q54" s="314"/>
      <c r="R54" s="314"/>
      <c r="S54" s="315"/>
      <c r="T54" s="314"/>
      <c r="U54" s="168"/>
      <c r="V54" s="193"/>
      <c r="W54" s="162"/>
      <c r="X54" s="162"/>
      <c r="Y54" s="193"/>
      <c r="Z54" s="162"/>
      <c r="AA54" s="162"/>
      <c r="AB54" s="162"/>
      <c r="AC54" s="162"/>
      <c r="AD54" s="167"/>
      <c r="AE54" s="168"/>
      <c r="AF54" s="168"/>
      <c r="AG54" s="169"/>
      <c r="AH54" s="169"/>
      <c r="AI54" s="169"/>
      <c r="AJ54" s="169"/>
      <c r="AK54" s="167"/>
      <c r="AL54" s="167"/>
      <c r="AM54" s="167"/>
      <c r="AN54" s="167"/>
      <c r="AO54" s="167"/>
      <c r="AP54" s="197"/>
      <c r="AQ54" s="197"/>
      <c r="AR54" s="197"/>
      <c r="AS54" s="197"/>
      <c r="AT54" s="197"/>
      <c r="AU54" s="316"/>
      <c r="AV54" s="316"/>
      <c r="AW54" s="316"/>
      <c r="AX54" s="316"/>
      <c r="AY54" s="316"/>
      <c r="AZ54" s="316"/>
    </row>
    <row r="55" spans="1:52" s="290" customFormat="1" x14ac:dyDescent="0.2">
      <c r="A55" s="305" t="s">
        <v>845</v>
      </c>
      <c r="B55" s="306" t="s">
        <v>807</v>
      </c>
      <c r="C55" s="307"/>
      <c r="D55" s="355" t="str">
        <f>VLOOKUP(F55,'Полный поартикульный список'!A:B,2,0)</f>
        <v>A08</v>
      </c>
      <c r="E55" s="308" t="s">
        <v>382</v>
      </c>
      <c r="F55" s="309">
        <v>86302100</v>
      </c>
      <c r="G55" s="310">
        <f>ROUND((IF(D55='!!!PG'!A$17,(J55*(1-Скидка!$H$1)),(IF(D55='!!!PG'!A$16,(J55*(1-Скидка!$F$1)),(J55*(1-Скидка!$E$1)))))),2)</f>
        <v>156.54</v>
      </c>
      <c r="H55" s="311">
        <f t="shared" si="0"/>
        <v>0</v>
      </c>
      <c r="I55" s="312"/>
      <c r="J55" s="372">
        <f>ROUND(VLOOKUP(F55,'Полный поартикульный список'!A:E,5,0),2)</f>
        <v>156.54</v>
      </c>
      <c r="K55" s="314"/>
      <c r="M55" s="313"/>
      <c r="O55" s="314"/>
      <c r="P55" s="314"/>
      <c r="Q55" s="314"/>
      <c r="R55" s="314"/>
      <c r="S55" s="315"/>
      <c r="T55" s="314"/>
      <c r="U55" s="168"/>
      <c r="V55" s="193"/>
      <c r="W55" s="162"/>
      <c r="X55" s="162"/>
      <c r="Y55" s="193"/>
      <c r="Z55" s="162"/>
      <c r="AA55" s="162"/>
      <c r="AB55" s="162"/>
      <c r="AC55" s="162"/>
      <c r="AD55" s="167"/>
      <c r="AE55" s="168"/>
      <c r="AF55" s="168"/>
      <c r="AG55" s="169"/>
      <c r="AH55" s="169"/>
      <c r="AI55" s="169"/>
      <c r="AJ55" s="169"/>
      <c r="AK55" s="167"/>
      <c r="AL55" s="167"/>
      <c r="AM55" s="167"/>
      <c r="AN55" s="167"/>
      <c r="AO55" s="167"/>
      <c r="AP55" s="197"/>
      <c r="AQ55" s="197"/>
      <c r="AR55" s="197"/>
      <c r="AS55" s="197"/>
      <c r="AT55" s="197"/>
      <c r="AU55" s="316"/>
      <c r="AV55" s="316"/>
      <c r="AW55" s="316"/>
      <c r="AX55" s="316"/>
      <c r="AY55" s="316"/>
      <c r="AZ55" s="316"/>
    </row>
    <row r="56" spans="1:52" s="290" customFormat="1" x14ac:dyDescent="0.2">
      <c r="A56" s="305" t="s">
        <v>207</v>
      </c>
      <c r="B56" s="306" t="s">
        <v>805</v>
      </c>
      <c r="C56" s="307"/>
      <c r="D56" s="355" t="str">
        <f>VLOOKUP(F56,'Полный поартикульный список'!A:B,2,0)</f>
        <v>A08</v>
      </c>
      <c r="E56" s="308" t="s">
        <v>382</v>
      </c>
      <c r="F56" s="309">
        <v>86303100</v>
      </c>
      <c r="G56" s="310">
        <f>ROUND((IF(D56='!!!PG'!A$17,(J56*(1-Скидка!$H$1)),(IF(D56='!!!PG'!A$16,(J56*(1-Скидка!$F$1)),(J56*(1-Скидка!$E$1)))))),2)</f>
        <v>156.54</v>
      </c>
      <c r="H56" s="311">
        <f t="shared" si="0"/>
        <v>0</v>
      </c>
      <c r="I56" s="312"/>
      <c r="J56" s="372">
        <f>ROUND(VLOOKUP(F56,'Полный поартикульный список'!A:E,5,0),2)</f>
        <v>156.54</v>
      </c>
      <c r="K56" s="314"/>
      <c r="M56" s="313"/>
      <c r="O56" s="314"/>
      <c r="P56" s="314"/>
      <c r="Q56" s="314"/>
      <c r="R56" s="314"/>
      <c r="S56" s="315"/>
      <c r="T56" s="314"/>
      <c r="U56" s="168"/>
      <c r="V56" s="193"/>
      <c r="W56" s="162"/>
      <c r="X56" s="162"/>
      <c r="Y56" s="193"/>
      <c r="Z56" s="162"/>
      <c r="AA56" s="162"/>
      <c r="AB56" s="162"/>
      <c r="AC56" s="162"/>
      <c r="AD56" s="167"/>
      <c r="AE56" s="168"/>
      <c r="AF56" s="168"/>
      <c r="AG56" s="169"/>
      <c r="AH56" s="169"/>
      <c r="AI56" s="169"/>
      <c r="AJ56" s="169"/>
      <c r="AK56" s="167"/>
      <c r="AL56" s="167"/>
      <c r="AM56" s="167"/>
      <c r="AN56" s="167"/>
      <c r="AO56" s="167"/>
      <c r="AP56" s="197"/>
      <c r="AQ56" s="197"/>
      <c r="AR56" s="197"/>
      <c r="AS56" s="197"/>
      <c r="AT56" s="197"/>
      <c r="AU56" s="316"/>
      <c r="AV56" s="316"/>
      <c r="AW56" s="316"/>
      <c r="AX56" s="316"/>
      <c r="AY56" s="316"/>
      <c r="AZ56" s="316"/>
    </row>
    <row r="57" spans="1:52" s="290" customFormat="1" x14ac:dyDescent="0.2">
      <c r="A57" s="305" t="s">
        <v>846</v>
      </c>
      <c r="B57" s="306" t="s">
        <v>797</v>
      </c>
      <c r="C57" s="307"/>
      <c r="D57" s="355" t="str">
        <f>VLOOKUP(F57,'Полный поартикульный список'!A:B,2,0)</f>
        <v>A08</v>
      </c>
      <c r="E57" s="308" t="s">
        <v>382</v>
      </c>
      <c r="F57" s="309">
        <v>86301101</v>
      </c>
      <c r="G57" s="310">
        <f>ROUND((IF(D57='!!!PG'!A$17,(J57*(1-Скидка!$H$1)),(IF(D57='!!!PG'!A$16,(J57*(1-Скидка!$F$1)),(J57*(1-Скидка!$E$1)))))),2)</f>
        <v>185.01</v>
      </c>
      <c r="H57" s="311">
        <f t="shared" si="0"/>
        <v>0</v>
      </c>
      <c r="I57" s="312"/>
      <c r="J57" s="372">
        <f>ROUND(VLOOKUP(F57,'Полный поартикульный список'!A:E,5,0),2)</f>
        <v>185.01</v>
      </c>
      <c r="K57" s="314"/>
      <c r="M57" s="313"/>
      <c r="O57" s="314"/>
      <c r="P57" s="314"/>
      <c r="Q57" s="314"/>
      <c r="R57" s="314"/>
      <c r="S57" s="315"/>
      <c r="T57" s="314"/>
      <c r="U57" s="168"/>
      <c r="V57" s="193"/>
      <c r="W57" s="162"/>
      <c r="X57" s="162"/>
      <c r="Y57" s="193"/>
      <c r="Z57" s="162"/>
      <c r="AA57" s="162"/>
      <c r="AB57" s="162"/>
      <c r="AC57" s="162"/>
      <c r="AD57" s="167"/>
      <c r="AE57" s="168"/>
      <c r="AF57" s="168"/>
      <c r="AG57" s="169"/>
      <c r="AH57" s="169"/>
      <c r="AI57" s="169"/>
      <c r="AJ57" s="169"/>
      <c r="AK57" s="167"/>
      <c r="AL57" s="167"/>
      <c r="AM57" s="167"/>
      <c r="AN57" s="167"/>
      <c r="AO57" s="167"/>
      <c r="AP57" s="197"/>
      <c r="AQ57" s="197"/>
      <c r="AR57" s="197"/>
      <c r="AS57" s="197"/>
      <c r="AT57" s="197"/>
      <c r="AU57" s="316"/>
      <c r="AV57" s="316"/>
      <c r="AW57" s="316"/>
      <c r="AX57" s="316"/>
      <c r="AY57" s="316"/>
      <c r="AZ57" s="316"/>
    </row>
    <row r="58" spans="1:52" s="290" customFormat="1" x14ac:dyDescent="0.2">
      <c r="A58" s="305" t="s">
        <v>847</v>
      </c>
      <c r="B58" s="306" t="s">
        <v>807</v>
      </c>
      <c r="C58" s="307"/>
      <c r="D58" s="355" t="str">
        <f>VLOOKUP(F58,'Полный поартикульный список'!A:B,2,0)</f>
        <v>A08</v>
      </c>
      <c r="E58" s="308" t="s">
        <v>382</v>
      </c>
      <c r="F58" s="309">
        <v>86302101</v>
      </c>
      <c r="G58" s="310">
        <f>ROUND((IF(D58='!!!PG'!A$17,(J58*(1-Скидка!$H$1)),(IF(D58='!!!PG'!A$16,(J58*(1-Скидка!$F$1)),(J58*(1-Скидка!$E$1)))))),2)</f>
        <v>185.01</v>
      </c>
      <c r="H58" s="311">
        <f t="shared" si="0"/>
        <v>0</v>
      </c>
      <c r="I58" s="312"/>
      <c r="J58" s="372">
        <f>ROUND(VLOOKUP(F58,'Полный поартикульный список'!A:E,5,0),2)</f>
        <v>185.01</v>
      </c>
      <c r="K58" s="314"/>
      <c r="M58" s="313"/>
      <c r="O58" s="314"/>
      <c r="P58" s="314"/>
      <c r="Q58" s="314"/>
      <c r="R58" s="314"/>
      <c r="S58" s="315"/>
      <c r="T58" s="314"/>
      <c r="U58" s="168"/>
      <c r="V58" s="193"/>
      <c r="W58" s="162"/>
      <c r="X58" s="162"/>
      <c r="Y58" s="193"/>
      <c r="Z58" s="162"/>
      <c r="AA58" s="162"/>
      <c r="AB58" s="162"/>
      <c r="AC58" s="162"/>
      <c r="AD58" s="167"/>
      <c r="AE58" s="168"/>
      <c r="AF58" s="168"/>
      <c r="AG58" s="169"/>
      <c r="AH58" s="169"/>
      <c r="AI58" s="169"/>
      <c r="AJ58" s="169"/>
      <c r="AK58" s="167"/>
      <c r="AL58" s="167"/>
      <c r="AM58" s="167"/>
      <c r="AN58" s="167"/>
      <c r="AO58" s="167"/>
      <c r="AP58" s="197"/>
      <c r="AQ58" s="197"/>
      <c r="AR58" s="197"/>
      <c r="AS58" s="197"/>
      <c r="AT58" s="197"/>
      <c r="AU58" s="316"/>
      <c r="AV58" s="316"/>
      <c r="AW58" s="316"/>
      <c r="AX58" s="316"/>
      <c r="AY58" s="316"/>
      <c r="AZ58" s="316"/>
    </row>
    <row r="59" spans="1:52" s="290" customFormat="1" x14ac:dyDescent="0.2">
      <c r="A59" s="305" t="s">
        <v>848</v>
      </c>
      <c r="B59" s="306" t="s">
        <v>805</v>
      </c>
      <c r="C59" s="307"/>
      <c r="D59" s="355" t="str">
        <f>VLOOKUP(F59,'Полный поартикульный список'!A:B,2,0)</f>
        <v>A08</v>
      </c>
      <c r="E59" s="308" t="s">
        <v>382</v>
      </c>
      <c r="F59" s="309">
        <v>86303101</v>
      </c>
      <c r="G59" s="310">
        <f>ROUND((IF(D59='!!!PG'!A$17,(J59*(1-Скидка!$H$1)),(IF(D59='!!!PG'!A$16,(J59*(1-Скидка!$F$1)),(J59*(1-Скидка!$E$1)))))),2)</f>
        <v>185.01</v>
      </c>
      <c r="H59" s="311">
        <f t="shared" si="0"/>
        <v>0</v>
      </c>
      <c r="I59" s="312"/>
      <c r="J59" s="372">
        <f>ROUND(VLOOKUP(F59,'Полный поартикульный список'!A:E,5,0),2)</f>
        <v>185.01</v>
      </c>
      <c r="K59" s="314"/>
      <c r="M59" s="313"/>
      <c r="O59" s="314"/>
      <c r="P59" s="314"/>
      <c r="Q59" s="314"/>
      <c r="R59" s="314"/>
      <c r="S59" s="315"/>
      <c r="T59" s="314"/>
      <c r="U59" s="168"/>
      <c r="V59" s="193"/>
      <c r="W59" s="162"/>
      <c r="X59" s="162"/>
      <c r="Y59" s="193"/>
      <c r="Z59" s="162"/>
      <c r="AA59" s="162"/>
      <c r="AB59" s="162"/>
      <c r="AC59" s="162"/>
      <c r="AD59" s="167"/>
      <c r="AE59" s="168"/>
      <c r="AF59" s="168"/>
      <c r="AG59" s="169"/>
      <c r="AH59" s="169"/>
      <c r="AI59" s="169"/>
      <c r="AJ59" s="169"/>
      <c r="AK59" s="167"/>
      <c r="AL59" s="167"/>
      <c r="AM59" s="167"/>
      <c r="AN59" s="167"/>
      <c r="AO59" s="167"/>
      <c r="AP59" s="197"/>
      <c r="AQ59" s="197"/>
      <c r="AR59" s="197"/>
      <c r="AS59" s="197"/>
      <c r="AT59" s="197"/>
      <c r="AU59" s="316"/>
      <c r="AV59" s="316"/>
      <c r="AW59" s="316"/>
      <c r="AX59" s="316"/>
      <c r="AY59" s="316"/>
      <c r="AZ59" s="316"/>
    </row>
    <row r="60" spans="1:52" s="290" customFormat="1" x14ac:dyDescent="0.2">
      <c r="A60" s="305" t="s">
        <v>486</v>
      </c>
      <c r="B60" s="306"/>
      <c r="C60" s="307"/>
      <c r="D60" s="355" t="str">
        <f>VLOOKUP(F60,'Полный поартикульный список'!A:B,2,0)</f>
        <v>A08</v>
      </c>
      <c r="E60" s="308" t="s">
        <v>382</v>
      </c>
      <c r="F60" s="309">
        <v>86210500</v>
      </c>
      <c r="G60" s="310">
        <f>ROUND((IF(D60='!!!PG'!A$17,(J60*(1-Скидка!$H$1)),(IF(D60='!!!PG'!A$16,(J60*(1-Скидка!$F$1)),(J60*(1-Скидка!$E$1)))))),2)</f>
        <v>36.950000000000003</v>
      </c>
      <c r="H60" s="311">
        <f t="shared" si="0"/>
        <v>0</v>
      </c>
      <c r="I60" s="312"/>
      <c r="J60" s="372">
        <f>ROUND(VLOOKUP(F60,'Полный поартикульный список'!A:E,5,0),2)</f>
        <v>36.950000000000003</v>
      </c>
      <c r="K60" s="314"/>
      <c r="M60" s="313"/>
      <c r="O60" s="314"/>
      <c r="P60" s="314"/>
      <c r="Q60" s="314"/>
      <c r="R60" s="314"/>
      <c r="S60" s="315"/>
      <c r="T60" s="314"/>
      <c r="U60" s="168"/>
      <c r="V60" s="193"/>
      <c r="W60" s="162"/>
      <c r="X60" s="162"/>
      <c r="Y60" s="193"/>
      <c r="Z60" s="162"/>
      <c r="AA60" s="162"/>
      <c r="AB60" s="162"/>
      <c r="AC60" s="162"/>
      <c r="AD60" s="167"/>
      <c r="AE60" s="168"/>
      <c r="AF60" s="168"/>
      <c r="AG60" s="169"/>
      <c r="AH60" s="169"/>
      <c r="AI60" s="169"/>
      <c r="AJ60" s="169"/>
      <c r="AK60" s="167"/>
      <c r="AL60" s="167"/>
      <c r="AM60" s="167"/>
      <c r="AN60" s="167"/>
      <c r="AO60" s="167"/>
      <c r="AP60" s="197"/>
      <c r="AQ60" s="197"/>
      <c r="AR60" s="197"/>
      <c r="AS60" s="197"/>
      <c r="AT60" s="197"/>
      <c r="AU60" s="316"/>
      <c r="AV60" s="316"/>
      <c r="AW60" s="316"/>
      <c r="AX60" s="316"/>
      <c r="AY60" s="316"/>
      <c r="AZ60" s="316"/>
    </row>
    <row r="61" spans="1:52" s="290" customFormat="1" x14ac:dyDescent="0.2">
      <c r="A61" s="305" t="s">
        <v>488</v>
      </c>
      <c r="B61" s="306"/>
      <c r="C61" s="307"/>
      <c r="D61" s="355" t="str">
        <f>VLOOKUP(F61,'Полный поартикульный список'!A:B,2,0)</f>
        <v>A08</v>
      </c>
      <c r="E61" s="308" t="s">
        <v>382</v>
      </c>
      <c r="F61" s="309">
        <v>86711401</v>
      </c>
      <c r="G61" s="310">
        <f>ROUND((IF(D61='!!!PG'!A$17,(J61*(1-Скидка!$H$1)),(IF(D61='!!!PG'!A$16,(J61*(1-Скидка!$F$1)),(J61*(1-Скидка!$E$1)))))),2)</f>
        <v>201.27</v>
      </c>
      <c r="H61" s="311">
        <f t="shared" si="0"/>
        <v>0</v>
      </c>
      <c r="I61" s="312"/>
      <c r="J61" s="372">
        <f>ROUND(VLOOKUP(F61,'Полный поартикульный список'!A:E,5,0),2)</f>
        <v>201.27</v>
      </c>
      <c r="K61" s="314"/>
      <c r="M61" s="313"/>
      <c r="O61" s="314"/>
      <c r="P61" s="314"/>
      <c r="Q61" s="314"/>
      <c r="R61" s="314"/>
      <c r="S61" s="315"/>
      <c r="T61" s="314"/>
      <c r="U61" s="168"/>
      <c r="V61" s="193"/>
      <c r="W61" s="162"/>
      <c r="X61" s="162"/>
      <c r="Y61" s="193"/>
      <c r="Z61" s="162"/>
      <c r="AA61" s="162"/>
      <c r="AB61" s="162"/>
      <c r="AC61" s="162"/>
      <c r="AD61" s="167"/>
      <c r="AE61" s="168"/>
      <c r="AF61" s="168"/>
      <c r="AG61" s="169"/>
      <c r="AH61" s="169"/>
      <c r="AI61" s="169"/>
      <c r="AJ61" s="169"/>
      <c r="AK61" s="167"/>
      <c r="AL61" s="167"/>
      <c r="AM61" s="167"/>
      <c r="AN61" s="167"/>
      <c r="AO61" s="167"/>
      <c r="AP61" s="197"/>
      <c r="AQ61" s="197"/>
      <c r="AR61" s="197"/>
      <c r="AS61" s="197"/>
      <c r="AT61" s="197"/>
      <c r="AU61" s="316"/>
      <c r="AV61" s="316"/>
      <c r="AW61" s="316"/>
      <c r="AX61" s="316"/>
      <c r="AY61" s="316"/>
      <c r="AZ61" s="316"/>
    </row>
    <row r="62" spans="1:52" s="290" customFormat="1" ht="22.5" x14ac:dyDescent="0.2">
      <c r="A62" s="305" t="s">
        <v>490</v>
      </c>
      <c r="B62" s="306"/>
      <c r="C62" s="307"/>
      <c r="D62" s="355" t="str">
        <f>VLOOKUP(F62,'Полный поартикульный список'!A:B,2,0)</f>
        <v>A08</v>
      </c>
      <c r="E62" s="308" t="s">
        <v>382</v>
      </c>
      <c r="F62" s="309">
        <v>86111000</v>
      </c>
      <c r="G62" s="310">
        <f>ROUND((IF(D62='!!!PG'!A$17,(J62*(1-Скидка!$H$1)),(IF(D62='!!!PG'!A$16,(J62*(1-Скидка!$F$1)),(J62*(1-Скидка!$E$1)))))),2)</f>
        <v>64.180000000000007</v>
      </c>
      <c r="H62" s="311">
        <f t="shared" ref="H62:H113" si="1">IF(G62=$L$1,0,G62*I62)</f>
        <v>64.180000000000007</v>
      </c>
      <c r="I62" s="312">
        <v>1</v>
      </c>
      <c r="J62" s="372">
        <f>ROUND(VLOOKUP(F62,'Полный поартикульный список'!A:E,5,0),2)</f>
        <v>64.180000000000007</v>
      </c>
      <c r="K62" s="314"/>
      <c r="M62" s="313"/>
      <c r="O62" s="314"/>
      <c r="P62" s="314"/>
      <c r="Q62" s="314"/>
      <c r="R62" s="314"/>
      <c r="S62" s="315"/>
      <c r="T62" s="314"/>
      <c r="U62" s="168"/>
      <c r="V62" s="193"/>
      <c r="W62" s="162"/>
      <c r="X62" s="162"/>
      <c r="Y62" s="193"/>
      <c r="Z62" s="162"/>
      <c r="AA62" s="162"/>
      <c r="AB62" s="162"/>
      <c r="AC62" s="162"/>
      <c r="AD62" s="167"/>
      <c r="AE62" s="168"/>
      <c r="AF62" s="168"/>
      <c r="AG62" s="169"/>
      <c r="AH62" s="169"/>
      <c r="AI62" s="169"/>
      <c r="AJ62" s="169"/>
      <c r="AK62" s="167"/>
      <c r="AL62" s="167"/>
      <c r="AM62" s="167"/>
      <c r="AN62" s="167"/>
      <c r="AO62" s="167"/>
      <c r="AP62" s="197"/>
      <c r="AQ62" s="197"/>
      <c r="AR62" s="197"/>
      <c r="AS62" s="197"/>
      <c r="AT62" s="197"/>
      <c r="AU62" s="316"/>
      <c r="AV62" s="316"/>
      <c r="AW62" s="316"/>
      <c r="AX62" s="316"/>
      <c r="AY62" s="316"/>
      <c r="AZ62" s="316"/>
    </row>
    <row r="63" spans="1:52" s="290" customFormat="1" ht="22.5" x14ac:dyDescent="0.2">
      <c r="A63" s="305" t="s">
        <v>492</v>
      </c>
      <c r="B63" s="306"/>
      <c r="C63" s="307"/>
      <c r="D63" s="355" t="str">
        <f>VLOOKUP(F63,'Полный поартикульный список'!A:B,2,0)</f>
        <v>A08</v>
      </c>
      <c r="E63" s="308" t="s">
        <v>382</v>
      </c>
      <c r="F63" s="309">
        <v>86112000</v>
      </c>
      <c r="G63" s="310">
        <f>ROUND((IF(D63='!!!PG'!A$17,(J63*(1-Скидка!$H$1)),(IF(D63='!!!PG'!A$16,(J63*(1-Скидка!$F$1)),(J63*(1-Скидка!$E$1)))))),2)</f>
        <v>79.319999999999993</v>
      </c>
      <c r="H63" s="311">
        <f t="shared" si="1"/>
        <v>0</v>
      </c>
      <c r="I63" s="312"/>
      <c r="J63" s="372">
        <f>ROUND(VLOOKUP(F63,'Полный поартикульный список'!A:E,5,0),2)</f>
        <v>79.319999999999993</v>
      </c>
      <c r="K63" s="314"/>
      <c r="M63" s="313"/>
      <c r="O63" s="314"/>
      <c r="P63" s="314"/>
      <c r="Q63" s="314"/>
      <c r="R63" s="314"/>
      <c r="S63" s="315"/>
      <c r="T63" s="314"/>
      <c r="U63" s="168"/>
      <c r="V63" s="193"/>
      <c r="W63" s="162"/>
      <c r="X63" s="162"/>
      <c r="Y63" s="193"/>
      <c r="Z63" s="162"/>
      <c r="AA63" s="162"/>
      <c r="AB63" s="162"/>
      <c r="AC63" s="162"/>
      <c r="AD63" s="167"/>
      <c r="AE63" s="168"/>
      <c r="AF63" s="168"/>
      <c r="AG63" s="169"/>
      <c r="AH63" s="169"/>
      <c r="AI63" s="169"/>
      <c r="AJ63" s="169"/>
      <c r="AK63" s="167"/>
      <c r="AL63" s="167"/>
      <c r="AM63" s="167"/>
      <c r="AN63" s="167"/>
      <c r="AO63" s="167"/>
      <c r="AP63" s="197"/>
      <c r="AQ63" s="197"/>
      <c r="AR63" s="197"/>
      <c r="AS63" s="197"/>
      <c r="AT63" s="197"/>
      <c r="AU63" s="316"/>
      <c r="AV63" s="316"/>
      <c r="AW63" s="316"/>
      <c r="AX63" s="316"/>
      <c r="AY63" s="316"/>
      <c r="AZ63" s="316"/>
    </row>
    <row r="64" spans="1:52" s="290" customFormat="1" ht="22.5" x14ac:dyDescent="0.2">
      <c r="A64" s="305" t="s">
        <v>494</v>
      </c>
      <c r="B64" s="306"/>
      <c r="C64" s="307"/>
      <c r="D64" s="355" t="str">
        <f>VLOOKUP(F64,'Полный поартикульный список'!A:B,2,0)</f>
        <v>A08</v>
      </c>
      <c r="E64" s="308" t="s">
        <v>382</v>
      </c>
      <c r="F64" s="309">
        <v>86101000</v>
      </c>
      <c r="G64" s="310">
        <f>ROUND((IF(D64='!!!PG'!A$17,(J64*(1-Скидка!$H$1)),(IF(D64='!!!PG'!A$16,(J64*(1-Скидка!$F$1)),(J64*(1-Скидка!$E$1)))))),2)</f>
        <v>64.180000000000007</v>
      </c>
      <c r="H64" s="311">
        <f t="shared" si="1"/>
        <v>0</v>
      </c>
      <c r="I64" s="312"/>
      <c r="J64" s="372">
        <f>ROUND(VLOOKUP(F64,'Полный поартикульный список'!A:E,5,0),2)</f>
        <v>64.180000000000007</v>
      </c>
      <c r="K64" s="314"/>
      <c r="M64" s="313"/>
      <c r="O64" s="314"/>
      <c r="P64" s="314"/>
      <c r="Q64" s="314"/>
      <c r="R64" s="314"/>
      <c r="S64" s="315"/>
      <c r="T64" s="314"/>
      <c r="U64" s="168"/>
      <c r="V64" s="193"/>
      <c r="W64" s="162"/>
      <c r="X64" s="162"/>
      <c r="Y64" s="193"/>
      <c r="Z64" s="162"/>
      <c r="AA64" s="162"/>
      <c r="AB64" s="162"/>
      <c r="AC64" s="162"/>
      <c r="AD64" s="167"/>
      <c r="AE64" s="168"/>
      <c r="AF64" s="168"/>
      <c r="AG64" s="169"/>
      <c r="AH64" s="169"/>
      <c r="AI64" s="169"/>
      <c r="AJ64" s="169"/>
      <c r="AK64" s="167"/>
      <c r="AL64" s="167"/>
      <c r="AM64" s="167"/>
      <c r="AN64" s="167"/>
      <c r="AO64" s="167"/>
      <c r="AP64" s="197"/>
      <c r="AQ64" s="197"/>
      <c r="AR64" s="197"/>
      <c r="AS64" s="197"/>
      <c r="AT64" s="197"/>
      <c r="AU64" s="316"/>
      <c r="AV64" s="316"/>
      <c r="AW64" s="316"/>
      <c r="AX64" s="316"/>
      <c r="AY64" s="316"/>
      <c r="AZ64" s="316"/>
    </row>
    <row r="65" spans="1:52" s="290" customFormat="1" ht="22.5" x14ac:dyDescent="0.2">
      <c r="A65" s="305" t="s">
        <v>496</v>
      </c>
      <c r="B65" s="306"/>
      <c r="C65" s="307"/>
      <c r="D65" s="355" t="str">
        <f>VLOOKUP(F65,'Полный поартикульный список'!A:B,2,0)</f>
        <v>A08</v>
      </c>
      <c r="E65" s="308" t="s">
        <v>382</v>
      </c>
      <c r="F65" s="309">
        <v>86102000</v>
      </c>
      <c r="G65" s="310">
        <f>ROUND((IF(D65='!!!PG'!A$17,(J65*(1-Скидка!$H$1)),(IF(D65='!!!PG'!A$16,(J65*(1-Скидка!$F$1)),(J65*(1-Скидка!$E$1)))))),2)</f>
        <v>64.180000000000007</v>
      </c>
      <c r="H65" s="311">
        <f t="shared" si="1"/>
        <v>0</v>
      </c>
      <c r="I65" s="312"/>
      <c r="J65" s="372">
        <f>ROUND(VLOOKUP(F65,'Полный поартикульный список'!A:E,5,0),2)</f>
        <v>64.180000000000007</v>
      </c>
      <c r="K65" s="314"/>
      <c r="M65" s="313"/>
      <c r="O65" s="314"/>
      <c r="P65" s="314"/>
      <c r="Q65" s="314"/>
      <c r="R65" s="314"/>
      <c r="S65" s="315"/>
      <c r="T65" s="314"/>
      <c r="U65" s="168"/>
      <c r="V65" s="193"/>
      <c r="W65" s="162"/>
      <c r="X65" s="162"/>
      <c r="Y65" s="193"/>
      <c r="Z65" s="162"/>
      <c r="AA65" s="162"/>
      <c r="AB65" s="162"/>
      <c r="AC65" s="162"/>
      <c r="AD65" s="167"/>
      <c r="AE65" s="168"/>
      <c r="AF65" s="168"/>
      <c r="AG65" s="169"/>
      <c r="AH65" s="169"/>
      <c r="AI65" s="169"/>
      <c r="AJ65" s="169"/>
      <c r="AK65" s="167"/>
      <c r="AL65" s="167"/>
      <c r="AM65" s="167"/>
      <c r="AN65" s="167"/>
      <c r="AO65" s="167"/>
      <c r="AP65" s="197"/>
      <c r="AQ65" s="197"/>
      <c r="AR65" s="197"/>
      <c r="AS65" s="197"/>
      <c r="AT65" s="197"/>
      <c r="AU65" s="316"/>
      <c r="AV65" s="316"/>
      <c r="AW65" s="316"/>
      <c r="AX65" s="316"/>
      <c r="AY65" s="316"/>
      <c r="AZ65" s="316"/>
    </row>
    <row r="66" spans="1:52" s="290" customFormat="1" x14ac:dyDescent="0.2">
      <c r="A66" s="305" t="s">
        <v>498</v>
      </c>
      <c r="B66" s="306"/>
      <c r="C66" s="307"/>
      <c r="D66" s="355" t="str">
        <f>VLOOKUP(F66,'Полный поартикульный список'!A:B,2,0)</f>
        <v>A08</v>
      </c>
      <c r="E66" s="308" t="s">
        <v>382</v>
      </c>
      <c r="F66" s="309">
        <v>86103000</v>
      </c>
      <c r="G66" s="310">
        <f>ROUND((IF(D66='!!!PG'!A$17,(J66*(1-Скидка!$H$1)),(IF(D66='!!!PG'!A$16,(J66*(1-Скидка!$F$1)),(J66*(1-Скидка!$E$1)))))),2)</f>
        <v>64.180000000000007</v>
      </c>
      <c r="H66" s="311">
        <f t="shared" si="1"/>
        <v>0</v>
      </c>
      <c r="I66" s="312"/>
      <c r="J66" s="372">
        <f>ROUND(VLOOKUP(F66,'Полный поартикульный список'!A:E,5,0),2)</f>
        <v>64.180000000000007</v>
      </c>
      <c r="K66" s="314"/>
      <c r="M66" s="313"/>
      <c r="O66" s="314"/>
      <c r="P66" s="314"/>
      <c r="Q66" s="314"/>
      <c r="R66" s="314"/>
      <c r="S66" s="315"/>
      <c r="T66" s="314"/>
      <c r="U66" s="168"/>
      <c r="V66" s="193"/>
      <c r="W66" s="162"/>
      <c r="X66" s="162"/>
      <c r="Y66" s="193"/>
      <c r="Z66" s="162"/>
      <c r="AA66" s="162"/>
      <c r="AB66" s="162"/>
      <c r="AC66" s="162"/>
      <c r="AD66" s="167"/>
      <c r="AE66" s="168"/>
      <c r="AF66" s="168"/>
      <c r="AG66" s="169"/>
      <c r="AH66" s="169"/>
      <c r="AI66" s="169"/>
      <c r="AJ66" s="169"/>
      <c r="AK66" s="167"/>
      <c r="AL66" s="167"/>
      <c r="AM66" s="167"/>
      <c r="AN66" s="167"/>
      <c r="AO66" s="167"/>
      <c r="AP66" s="197"/>
      <c r="AQ66" s="197"/>
      <c r="AR66" s="197"/>
      <c r="AS66" s="197"/>
      <c r="AT66" s="197"/>
      <c r="AU66" s="316"/>
      <c r="AV66" s="316"/>
      <c r="AW66" s="316"/>
      <c r="AX66" s="316"/>
      <c r="AY66" s="316"/>
      <c r="AZ66" s="316"/>
    </row>
    <row r="67" spans="1:52" s="290" customFormat="1" ht="22.5" x14ac:dyDescent="0.2">
      <c r="A67" s="305" t="s">
        <v>500</v>
      </c>
      <c r="B67" s="306"/>
      <c r="C67" s="307"/>
      <c r="D67" s="355" t="str">
        <f>VLOOKUP(F67,'Полный поартикульный список'!A:B,2,0)</f>
        <v>A08</v>
      </c>
      <c r="E67" s="308" t="s">
        <v>382</v>
      </c>
      <c r="F67" s="309">
        <v>86011000</v>
      </c>
      <c r="G67" s="310">
        <f>ROUND((IF(D67='!!!PG'!A$17,(J67*(1-Скидка!$H$1)),(IF(D67='!!!PG'!A$16,(J67*(1-Скидка!$F$1)),(J67*(1-Скидка!$E$1)))))),2)</f>
        <v>61.94</v>
      </c>
      <c r="H67" s="311">
        <f t="shared" si="1"/>
        <v>0</v>
      </c>
      <c r="I67" s="312"/>
      <c r="J67" s="372">
        <f>ROUND(VLOOKUP(F67,'Полный поартикульный список'!A:E,5,0),2)</f>
        <v>61.94</v>
      </c>
      <c r="K67" s="314"/>
      <c r="M67" s="313"/>
      <c r="O67" s="314"/>
      <c r="P67" s="314"/>
      <c r="Q67" s="314"/>
      <c r="R67" s="314"/>
      <c r="S67" s="315"/>
      <c r="T67" s="314"/>
      <c r="U67" s="168"/>
      <c r="V67" s="193"/>
      <c r="W67" s="162"/>
      <c r="X67" s="162"/>
      <c r="Y67" s="193"/>
      <c r="Z67" s="162"/>
      <c r="AA67" s="162"/>
      <c r="AB67" s="162"/>
      <c r="AC67" s="162"/>
      <c r="AD67" s="167"/>
      <c r="AE67" s="168"/>
      <c r="AF67" s="168"/>
      <c r="AG67" s="169"/>
      <c r="AH67" s="169"/>
      <c r="AI67" s="169"/>
      <c r="AJ67" s="169"/>
      <c r="AK67" s="167"/>
      <c r="AL67" s="167"/>
      <c r="AM67" s="167"/>
      <c r="AN67" s="167"/>
      <c r="AO67" s="167"/>
      <c r="AP67" s="197"/>
      <c r="AQ67" s="197"/>
      <c r="AR67" s="197"/>
      <c r="AS67" s="197"/>
      <c r="AT67" s="197"/>
      <c r="AU67" s="316"/>
      <c r="AV67" s="316"/>
      <c r="AW67" s="316"/>
      <c r="AX67" s="316"/>
      <c r="AY67" s="316"/>
      <c r="AZ67" s="316"/>
    </row>
    <row r="68" spans="1:52" s="290" customFormat="1" ht="22.5" x14ac:dyDescent="0.2">
      <c r="A68" s="305" t="s">
        <v>502</v>
      </c>
      <c r="B68" s="306"/>
      <c r="C68" s="307"/>
      <c r="D68" s="355" t="str">
        <f>VLOOKUP(F68,'Полный поартикульный список'!A:B,2,0)</f>
        <v>A08</v>
      </c>
      <c r="E68" s="308" t="s">
        <v>382</v>
      </c>
      <c r="F68" s="309">
        <v>86001000</v>
      </c>
      <c r="G68" s="310">
        <f>ROUND((IF(D68='!!!PG'!A$17,(J68*(1-Скидка!$H$1)),(IF(D68='!!!PG'!A$16,(J68*(1-Скидка!$F$1)),(J68*(1-Скидка!$E$1)))))),2)</f>
        <v>41.89</v>
      </c>
      <c r="H68" s="311">
        <f t="shared" si="1"/>
        <v>0</v>
      </c>
      <c r="I68" s="312"/>
      <c r="J68" s="372">
        <f>ROUND(VLOOKUP(F68,'Полный поартикульный список'!A:E,5,0),2)</f>
        <v>41.89</v>
      </c>
      <c r="K68" s="314"/>
      <c r="M68" s="313"/>
      <c r="O68" s="314"/>
      <c r="P68" s="314"/>
      <c r="Q68" s="314"/>
      <c r="R68" s="314"/>
      <c r="S68" s="315"/>
      <c r="T68" s="314"/>
      <c r="U68" s="168"/>
      <c r="V68" s="193"/>
      <c r="W68" s="162"/>
      <c r="X68" s="162"/>
      <c r="Y68" s="193"/>
      <c r="Z68" s="162"/>
      <c r="AA68" s="162"/>
      <c r="AB68" s="162"/>
      <c r="AC68" s="162"/>
      <c r="AD68" s="167"/>
      <c r="AE68" s="168"/>
      <c r="AF68" s="168"/>
      <c r="AG68" s="169"/>
      <c r="AH68" s="169"/>
      <c r="AI68" s="169"/>
      <c r="AJ68" s="169"/>
      <c r="AK68" s="167"/>
      <c r="AL68" s="167"/>
      <c r="AM68" s="167"/>
      <c r="AN68" s="167"/>
      <c r="AO68" s="167"/>
      <c r="AP68" s="197"/>
      <c r="AQ68" s="197"/>
      <c r="AR68" s="197"/>
      <c r="AS68" s="197"/>
      <c r="AT68" s="197"/>
      <c r="AU68" s="316"/>
      <c r="AV68" s="316"/>
      <c r="AW68" s="316"/>
      <c r="AX68" s="316"/>
      <c r="AY68" s="316"/>
      <c r="AZ68" s="316"/>
    </row>
    <row r="69" spans="1:52" s="290" customFormat="1" ht="22.5" x14ac:dyDescent="0.2">
      <c r="A69" s="305" t="s">
        <v>504</v>
      </c>
      <c r="B69" s="306"/>
      <c r="C69" s="307"/>
      <c r="D69" s="355" t="str">
        <f>VLOOKUP(F69,'Полный поартикульный список'!A:B,2,0)</f>
        <v>A08</v>
      </c>
      <c r="E69" s="308" t="s">
        <v>382</v>
      </c>
      <c r="F69" s="309">
        <v>86002000</v>
      </c>
      <c r="G69" s="310">
        <f>ROUND((IF(D69='!!!PG'!A$17,(J69*(1-Скидка!$H$1)),(IF(D69='!!!PG'!A$16,(J69*(1-Скидка!$F$1)),(J69*(1-Скидка!$E$1)))))),2)</f>
        <v>41.89</v>
      </c>
      <c r="H69" s="311">
        <f t="shared" si="1"/>
        <v>0</v>
      </c>
      <c r="I69" s="312"/>
      <c r="J69" s="372">
        <f>ROUND(VLOOKUP(F69,'Полный поартикульный список'!A:E,5,0),2)</f>
        <v>41.89</v>
      </c>
      <c r="K69" s="314"/>
      <c r="M69" s="313"/>
      <c r="O69" s="314"/>
      <c r="P69" s="314"/>
      <c r="Q69" s="314"/>
      <c r="R69" s="314"/>
      <c r="S69" s="315"/>
      <c r="T69" s="314"/>
      <c r="U69" s="168"/>
      <c r="V69" s="193"/>
      <c r="W69" s="162"/>
      <c r="X69" s="162"/>
      <c r="Y69" s="193"/>
      <c r="Z69" s="162"/>
      <c r="AA69" s="162"/>
      <c r="AB69" s="162"/>
      <c r="AC69" s="162"/>
      <c r="AD69" s="167"/>
      <c r="AE69" s="168"/>
      <c r="AF69" s="168"/>
      <c r="AG69" s="169"/>
      <c r="AH69" s="169"/>
      <c r="AI69" s="169"/>
      <c r="AJ69" s="169"/>
      <c r="AK69" s="167"/>
      <c r="AL69" s="167"/>
      <c r="AM69" s="167"/>
      <c r="AN69" s="167"/>
      <c r="AO69" s="167"/>
      <c r="AP69" s="197"/>
      <c r="AQ69" s="197"/>
      <c r="AR69" s="197"/>
      <c r="AS69" s="197"/>
      <c r="AT69" s="197"/>
      <c r="AU69" s="316"/>
      <c r="AV69" s="316"/>
      <c r="AW69" s="316"/>
      <c r="AX69" s="316"/>
      <c r="AY69" s="316"/>
      <c r="AZ69" s="316"/>
    </row>
    <row r="70" spans="1:52" s="290" customFormat="1" x14ac:dyDescent="0.2">
      <c r="A70" s="305" t="s">
        <v>849</v>
      </c>
      <c r="B70" s="306" t="s">
        <v>797</v>
      </c>
      <c r="C70" s="307"/>
      <c r="D70" s="355" t="str">
        <f>VLOOKUP(F70,'Полный поартикульный список'!A:B,2,0)</f>
        <v>A08</v>
      </c>
      <c r="E70" s="308" t="s">
        <v>382</v>
      </c>
      <c r="F70" s="309">
        <v>19138903150</v>
      </c>
      <c r="G70" s="310">
        <f>ROUND((IF(D70='!!!PG'!A$17,(J70*(1-Скидка!$H$1)),(IF(D70='!!!PG'!A$16,(J70*(1-Скидка!$F$1)),(J70*(1-Скидка!$E$1)))))),2)</f>
        <v>136.26</v>
      </c>
      <c r="H70" s="311">
        <f t="shared" si="1"/>
        <v>0</v>
      </c>
      <c r="I70" s="312"/>
      <c r="J70" s="372">
        <f>ROUND(VLOOKUP(F70,'Полный поартикульный список'!A:E,5,0),2)</f>
        <v>136.26</v>
      </c>
      <c r="K70" s="314"/>
      <c r="M70" s="313"/>
      <c r="O70" s="314"/>
      <c r="P70" s="314"/>
      <c r="Q70" s="314"/>
      <c r="R70" s="314"/>
      <c r="S70" s="315"/>
      <c r="T70" s="314"/>
      <c r="U70" s="168"/>
      <c r="V70" s="193"/>
      <c r="W70" s="162"/>
      <c r="X70" s="162"/>
      <c r="Y70" s="193"/>
      <c r="Z70" s="162"/>
      <c r="AA70" s="162"/>
      <c r="AB70" s="162"/>
      <c r="AC70" s="162"/>
      <c r="AD70" s="167"/>
      <c r="AE70" s="168"/>
      <c r="AF70" s="168"/>
      <c r="AG70" s="169"/>
      <c r="AH70" s="169"/>
      <c r="AI70" s="169"/>
      <c r="AJ70" s="169"/>
      <c r="AK70" s="167"/>
      <c r="AL70" s="167"/>
      <c r="AM70" s="167"/>
      <c r="AN70" s="167"/>
      <c r="AO70" s="167"/>
      <c r="AP70" s="197"/>
      <c r="AQ70" s="197"/>
      <c r="AR70" s="197"/>
      <c r="AS70" s="197"/>
      <c r="AT70" s="197"/>
      <c r="AU70" s="316"/>
      <c r="AV70" s="316"/>
      <c r="AW70" s="316"/>
      <c r="AX70" s="316"/>
      <c r="AY70" s="316"/>
      <c r="AZ70" s="316"/>
    </row>
    <row r="71" spans="1:52" s="290" customFormat="1" x14ac:dyDescent="0.2">
      <c r="A71" s="305" t="s">
        <v>850</v>
      </c>
      <c r="B71" s="306"/>
      <c r="C71" s="307"/>
      <c r="D71" s="355" t="str">
        <f>VLOOKUP(F71,'Полный поартикульный список'!A:B,2,0)</f>
        <v>A08</v>
      </c>
      <c r="E71" s="308" t="s">
        <v>382</v>
      </c>
      <c r="F71" s="309">
        <v>16557001150</v>
      </c>
      <c r="G71" s="310">
        <f>ROUND((IF(D71='!!!PG'!A$17,(J71*(1-Скидка!$H$1)),(IF(D71='!!!PG'!A$16,(J71*(1-Скидка!$F$1)),(J71*(1-Скидка!$E$1)))))),2)</f>
        <v>162.43</v>
      </c>
      <c r="H71" s="311">
        <f t="shared" si="1"/>
        <v>0</v>
      </c>
      <c r="I71" s="312"/>
      <c r="J71" s="372">
        <f>ROUND(VLOOKUP(F71,'Полный поартикульный список'!A:E,5,0),2)</f>
        <v>162.43</v>
      </c>
      <c r="K71" s="314"/>
      <c r="M71" s="313"/>
      <c r="O71" s="314"/>
      <c r="P71" s="314"/>
      <c r="Q71" s="314"/>
      <c r="R71" s="314"/>
      <c r="S71" s="315"/>
      <c r="T71" s="314"/>
      <c r="U71" s="168"/>
      <c r="V71" s="193"/>
      <c r="W71" s="162"/>
      <c r="X71" s="162"/>
      <c r="Y71" s="193"/>
      <c r="Z71" s="162"/>
      <c r="AA71" s="162"/>
      <c r="AB71" s="162"/>
      <c r="AC71" s="162"/>
      <c r="AD71" s="167"/>
      <c r="AE71" s="168"/>
      <c r="AF71" s="168"/>
      <c r="AG71" s="169"/>
      <c r="AH71" s="169"/>
      <c r="AI71" s="169"/>
      <c r="AJ71" s="169"/>
      <c r="AK71" s="167"/>
      <c r="AL71" s="167"/>
      <c r="AM71" s="167"/>
      <c r="AN71" s="167"/>
      <c r="AO71" s="167"/>
      <c r="AP71" s="197"/>
      <c r="AQ71" s="197"/>
      <c r="AR71" s="197"/>
      <c r="AS71" s="197"/>
      <c r="AT71" s="197"/>
      <c r="AU71" s="316"/>
      <c r="AV71" s="316"/>
      <c r="AW71" s="316"/>
      <c r="AX71" s="316"/>
      <c r="AY71" s="316"/>
      <c r="AZ71" s="316"/>
    </row>
    <row r="72" spans="1:52" s="290" customFormat="1" x14ac:dyDescent="0.2">
      <c r="A72" s="305" t="s">
        <v>851</v>
      </c>
      <c r="B72" s="306"/>
      <c r="C72" s="307"/>
      <c r="D72" s="355" t="str">
        <f>VLOOKUP(F72,'Полный поартикульный список'!A:B,2,0)</f>
        <v>A08</v>
      </c>
      <c r="E72" s="308" t="s">
        <v>382</v>
      </c>
      <c r="F72" s="309">
        <v>16577301150</v>
      </c>
      <c r="G72" s="310">
        <f>ROUND((IF(D72='!!!PG'!A$17,(J72*(1-Скидка!$H$1)),(IF(D72='!!!PG'!A$16,(J72*(1-Скидка!$F$1)),(J72*(1-Скидка!$E$1)))))),2)</f>
        <v>162.43</v>
      </c>
      <c r="H72" s="311">
        <f t="shared" si="1"/>
        <v>0</v>
      </c>
      <c r="I72" s="312"/>
      <c r="J72" s="372">
        <f>ROUND(VLOOKUP(F72,'Полный поартикульный список'!A:E,5,0),2)</f>
        <v>162.43</v>
      </c>
      <c r="K72" s="314"/>
      <c r="M72" s="313"/>
      <c r="O72" s="314"/>
      <c r="P72" s="314"/>
      <c r="Q72" s="314"/>
      <c r="R72" s="314"/>
      <c r="S72" s="315"/>
      <c r="T72" s="314"/>
      <c r="U72" s="168"/>
      <c r="V72" s="193"/>
      <c r="W72" s="162"/>
      <c r="X72" s="162"/>
      <c r="Y72" s="193"/>
      <c r="Z72" s="162"/>
      <c r="AA72" s="162"/>
      <c r="AB72" s="162"/>
      <c r="AC72" s="162"/>
      <c r="AD72" s="167"/>
      <c r="AE72" s="168"/>
      <c r="AF72" s="168"/>
      <c r="AG72" s="169"/>
      <c r="AH72" s="169"/>
      <c r="AI72" s="169"/>
      <c r="AJ72" s="169"/>
      <c r="AK72" s="167"/>
      <c r="AL72" s="167"/>
      <c r="AM72" s="167"/>
      <c r="AN72" s="167"/>
      <c r="AO72" s="167"/>
      <c r="AP72" s="197"/>
      <c r="AQ72" s="197"/>
      <c r="AR72" s="197"/>
      <c r="AS72" s="197"/>
      <c r="AT72" s="197"/>
      <c r="AU72" s="316"/>
      <c r="AV72" s="316"/>
      <c r="AW72" s="316"/>
      <c r="AX72" s="316"/>
      <c r="AY72" s="316"/>
      <c r="AZ72" s="316"/>
    </row>
    <row r="73" spans="1:52" s="290" customFormat="1" x14ac:dyDescent="0.2">
      <c r="A73" s="305" t="s">
        <v>852</v>
      </c>
      <c r="B73" s="306"/>
      <c r="C73" s="307"/>
      <c r="D73" s="355" t="str">
        <f>VLOOKUP(F73,'Полный поартикульный список'!A:B,2,0)</f>
        <v>A08</v>
      </c>
      <c r="E73" s="308" t="s">
        <v>382</v>
      </c>
      <c r="F73" s="309">
        <v>19135404150</v>
      </c>
      <c r="G73" s="310">
        <f>ROUND((IF(D73='!!!PG'!A$17,(J73*(1-Скидка!$H$1)),(IF(D73='!!!PG'!A$16,(J73*(1-Скидка!$F$1)),(J73*(1-Скидка!$E$1)))))),2)</f>
        <v>74.42</v>
      </c>
      <c r="H73" s="311">
        <f t="shared" si="1"/>
        <v>0</v>
      </c>
      <c r="I73" s="312"/>
      <c r="J73" s="372">
        <f>ROUND(VLOOKUP(F73,'Полный поартикульный список'!A:E,5,0),2)</f>
        <v>74.42</v>
      </c>
      <c r="K73" s="314"/>
      <c r="M73" s="313"/>
      <c r="O73" s="314"/>
      <c r="P73" s="314"/>
      <c r="Q73" s="314"/>
      <c r="R73" s="314"/>
      <c r="S73" s="315"/>
      <c r="T73" s="314"/>
      <c r="U73" s="168"/>
      <c r="V73" s="193"/>
      <c r="W73" s="162"/>
      <c r="X73" s="162"/>
      <c r="Y73" s="193"/>
      <c r="Z73" s="162"/>
      <c r="AA73" s="162"/>
      <c r="AB73" s="162"/>
      <c r="AC73" s="162"/>
      <c r="AD73" s="167"/>
      <c r="AE73" s="168"/>
      <c r="AF73" s="168"/>
      <c r="AG73" s="169"/>
      <c r="AH73" s="169"/>
      <c r="AI73" s="169"/>
      <c r="AJ73" s="169"/>
      <c r="AK73" s="167"/>
      <c r="AL73" s="167"/>
      <c r="AM73" s="167"/>
      <c r="AN73" s="167"/>
      <c r="AO73" s="167"/>
      <c r="AP73" s="197"/>
      <c r="AQ73" s="197"/>
      <c r="AR73" s="197"/>
      <c r="AS73" s="197"/>
      <c r="AT73" s="197"/>
      <c r="AU73" s="316"/>
      <c r="AV73" s="316"/>
      <c r="AW73" s="316"/>
      <c r="AX73" s="316"/>
      <c r="AY73" s="316"/>
      <c r="AZ73" s="316"/>
    </row>
    <row r="74" spans="1:52" s="290" customFormat="1" x14ac:dyDescent="0.2">
      <c r="A74" s="305" t="s">
        <v>853</v>
      </c>
      <c r="B74" s="306"/>
      <c r="C74" s="307"/>
      <c r="D74" s="355" t="str">
        <f>VLOOKUP(F74,'Полный поартикульный список'!A:B,2,0)</f>
        <v>A08</v>
      </c>
      <c r="E74" s="308" t="s">
        <v>382</v>
      </c>
      <c r="F74" s="309">
        <v>19135601150</v>
      </c>
      <c r="G74" s="310">
        <f>ROUND((IF(D74='!!!PG'!A$17,(J74*(1-Скидка!$H$1)),(IF(D74='!!!PG'!A$16,(J74*(1-Скидка!$F$1)),(J74*(1-Скидка!$E$1)))))),2)</f>
        <v>59.06</v>
      </c>
      <c r="H74" s="311">
        <f t="shared" si="1"/>
        <v>0</v>
      </c>
      <c r="I74" s="312"/>
      <c r="J74" s="372">
        <f>ROUND(VLOOKUP(F74,'Полный поартикульный список'!A:E,5,0),2)</f>
        <v>59.06</v>
      </c>
      <c r="K74" s="314"/>
      <c r="M74" s="313"/>
      <c r="O74" s="314"/>
      <c r="P74" s="314"/>
      <c r="Q74" s="314"/>
      <c r="R74" s="314"/>
      <c r="S74" s="315"/>
      <c r="T74" s="314"/>
      <c r="U74" s="168"/>
      <c r="V74" s="193"/>
      <c r="W74" s="162"/>
      <c r="X74" s="162"/>
      <c r="Y74" s="193"/>
      <c r="Z74" s="162"/>
      <c r="AA74" s="162"/>
      <c r="AB74" s="162"/>
      <c r="AC74" s="162"/>
      <c r="AD74" s="167"/>
      <c r="AE74" s="168"/>
      <c r="AF74" s="168"/>
      <c r="AG74" s="169"/>
      <c r="AH74" s="169"/>
      <c r="AI74" s="169"/>
      <c r="AJ74" s="169"/>
      <c r="AK74" s="167"/>
      <c r="AL74" s="167"/>
      <c r="AM74" s="167"/>
      <c r="AN74" s="167"/>
      <c r="AO74" s="167"/>
      <c r="AP74" s="197"/>
      <c r="AQ74" s="197"/>
      <c r="AR74" s="197"/>
      <c r="AS74" s="197"/>
      <c r="AT74" s="197"/>
      <c r="AU74" s="316"/>
      <c r="AV74" s="316"/>
      <c r="AW74" s="316"/>
      <c r="AX74" s="316"/>
      <c r="AY74" s="316"/>
      <c r="AZ74" s="316"/>
    </row>
    <row r="75" spans="1:52" s="290" customFormat="1" x14ac:dyDescent="0.2">
      <c r="A75" s="305" t="s">
        <v>854</v>
      </c>
      <c r="B75" s="306"/>
      <c r="C75" s="307"/>
      <c r="D75" s="355" t="str">
        <f>VLOOKUP(F75,'Полный поартикульный список'!A:B,2,0)</f>
        <v>A08</v>
      </c>
      <c r="E75" s="308" t="s">
        <v>382</v>
      </c>
      <c r="F75" s="309">
        <v>19135604150</v>
      </c>
      <c r="G75" s="310">
        <f>ROUND((IF(D75='!!!PG'!A$17,(J75*(1-Скидка!$H$1)),(IF(D75='!!!PG'!A$16,(J75*(1-Скидка!$F$1)),(J75*(1-Скидка!$E$1)))))),2)</f>
        <v>74.42</v>
      </c>
      <c r="H75" s="311">
        <f t="shared" si="1"/>
        <v>0</v>
      </c>
      <c r="I75" s="312"/>
      <c r="J75" s="372">
        <f>ROUND(VLOOKUP(F75,'Полный поартикульный список'!A:E,5,0),2)</f>
        <v>74.42</v>
      </c>
      <c r="K75" s="314"/>
      <c r="M75" s="313"/>
      <c r="O75" s="314"/>
      <c r="P75" s="314"/>
      <c r="Q75" s="314"/>
      <c r="R75" s="314"/>
      <c r="S75" s="315"/>
      <c r="T75" s="314"/>
      <c r="U75" s="168"/>
      <c r="V75" s="193"/>
      <c r="W75" s="162"/>
      <c r="X75" s="162"/>
      <c r="Y75" s="193"/>
      <c r="Z75" s="162"/>
      <c r="AA75" s="162"/>
      <c r="AB75" s="162"/>
      <c r="AC75" s="162"/>
      <c r="AD75" s="167"/>
      <c r="AE75" s="168"/>
      <c r="AF75" s="168"/>
      <c r="AG75" s="169"/>
      <c r="AH75" s="169"/>
      <c r="AI75" s="169"/>
      <c r="AJ75" s="169"/>
      <c r="AK75" s="167"/>
      <c r="AL75" s="167"/>
      <c r="AM75" s="167"/>
      <c r="AN75" s="167"/>
      <c r="AO75" s="167"/>
      <c r="AP75" s="197"/>
      <c r="AQ75" s="197"/>
      <c r="AR75" s="197"/>
      <c r="AS75" s="197"/>
      <c r="AT75" s="197"/>
      <c r="AU75" s="316"/>
      <c r="AV75" s="316"/>
      <c r="AW75" s="316"/>
      <c r="AX75" s="316"/>
      <c r="AY75" s="316"/>
      <c r="AZ75" s="316"/>
    </row>
    <row r="76" spans="1:52" s="290" customFormat="1" x14ac:dyDescent="0.2">
      <c r="A76" s="305" t="s">
        <v>263</v>
      </c>
      <c r="B76" s="306"/>
      <c r="C76" s="307"/>
      <c r="D76" s="355" t="str">
        <f>VLOOKUP(F76,'Полный поартикульный список'!A:B,2,0)</f>
        <v>A08</v>
      </c>
      <c r="E76" s="308" t="s">
        <v>382</v>
      </c>
      <c r="F76" s="309">
        <v>5133333332</v>
      </c>
      <c r="G76" s="310">
        <f>ROUND((IF(D76='!!!PG'!A$17,(J76*(1-Скидка!$H$1)),(IF(D76='!!!PG'!A$16,(J76*(1-Скидка!$F$1)),(J76*(1-Скидка!$E$1)))))),2)</f>
        <v>21.26</v>
      </c>
      <c r="H76" s="311">
        <f t="shared" si="1"/>
        <v>0</v>
      </c>
      <c r="I76" s="312"/>
      <c r="J76" s="372">
        <f>ROUND(VLOOKUP(F76,'Полный поартикульный список'!A:E,5,0),2)</f>
        <v>21.26</v>
      </c>
      <c r="K76" s="314"/>
      <c r="M76" s="313"/>
      <c r="O76" s="314"/>
      <c r="P76" s="314"/>
      <c r="Q76" s="314"/>
      <c r="R76" s="314"/>
      <c r="S76" s="315"/>
      <c r="T76" s="314"/>
      <c r="U76" s="168"/>
      <c r="V76" s="193"/>
      <c r="W76" s="162"/>
      <c r="X76" s="162"/>
      <c r="Y76" s="193"/>
      <c r="Z76" s="162"/>
      <c r="AA76" s="162"/>
      <c r="AB76" s="162"/>
      <c r="AC76" s="162"/>
      <c r="AD76" s="167"/>
      <c r="AE76" s="168"/>
      <c r="AF76" s="168"/>
      <c r="AG76" s="169"/>
      <c r="AH76" s="169"/>
      <c r="AI76" s="169"/>
      <c r="AJ76" s="169"/>
      <c r="AK76" s="167"/>
      <c r="AL76" s="167"/>
      <c r="AM76" s="167"/>
      <c r="AN76" s="167"/>
      <c r="AO76" s="167"/>
      <c r="AP76" s="197"/>
      <c r="AQ76" s="197"/>
      <c r="AR76" s="197"/>
      <c r="AS76" s="197"/>
      <c r="AT76" s="197"/>
      <c r="AU76" s="316"/>
      <c r="AV76" s="316"/>
      <c r="AW76" s="316"/>
      <c r="AX76" s="316"/>
      <c r="AY76" s="316"/>
      <c r="AZ76" s="316"/>
    </row>
    <row r="77" spans="1:52" s="290" customFormat="1" x14ac:dyDescent="0.2">
      <c r="A77" s="305" t="s">
        <v>855</v>
      </c>
      <c r="B77" s="306"/>
      <c r="C77" s="307"/>
      <c r="D77" s="355" t="str">
        <f>VLOOKUP(F77,'Полный поартикульный список'!A:B,2,0)</f>
        <v>A08</v>
      </c>
      <c r="E77" s="308" t="s">
        <v>382</v>
      </c>
      <c r="F77" s="309">
        <v>19141801170</v>
      </c>
      <c r="G77" s="310">
        <f>ROUND((IF(D77='!!!PG'!A$17,(J77*(1-Скидка!$H$1)),(IF(D77='!!!PG'!A$16,(J77*(1-Скидка!$F$1)),(J77*(1-Скидка!$E$1)))))),2)</f>
        <v>215</v>
      </c>
      <c r="H77" s="311">
        <f t="shared" si="1"/>
        <v>0</v>
      </c>
      <c r="I77" s="312"/>
      <c r="J77" s="372">
        <f>ROUND(VLOOKUP(F77,'Полный поартикульный список'!A:E,5,0),2)</f>
        <v>215</v>
      </c>
      <c r="K77" s="314"/>
      <c r="M77" s="313"/>
      <c r="O77" s="314"/>
      <c r="P77" s="314"/>
      <c r="Q77" s="314"/>
      <c r="R77" s="314"/>
      <c r="S77" s="315"/>
      <c r="T77" s="314"/>
      <c r="U77" s="168"/>
      <c r="V77" s="193"/>
      <c r="W77" s="162"/>
      <c r="X77" s="162"/>
      <c r="Y77" s="193"/>
      <c r="Z77" s="162"/>
      <c r="AA77" s="162"/>
      <c r="AB77" s="162"/>
      <c r="AC77" s="162"/>
      <c r="AD77" s="167"/>
      <c r="AE77" s="168"/>
      <c r="AF77" s="168"/>
      <c r="AG77" s="169"/>
      <c r="AH77" s="169"/>
      <c r="AI77" s="169"/>
      <c r="AJ77" s="169"/>
      <c r="AK77" s="167"/>
      <c r="AL77" s="167"/>
      <c r="AM77" s="167"/>
      <c r="AN77" s="167"/>
      <c r="AO77" s="167"/>
      <c r="AP77" s="197"/>
      <c r="AQ77" s="197"/>
      <c r="AR77" s="197"/>
      <c r="AS77" s="197"/>
      <c r="AT77" s="197"/>
      <c r="AU77" s="316"/>
      <c r="AV77" s="316"/>
      <c r="AW77" s="316"/>
      <c r="AX77" s="316"/>
      <c r="AY77" s="316"/>
      <c r="AZ77" s="316"/>
    </row>
    <row r="78" spans="1:52" s="290" customFormat="1" x14ac:dyDescent="0.2">
      <c r="A78" s="305" t="s">
        <v>856</v>
      </c>
      <c r="B78" s="306" t="s">
        <v>857</v>
      </c>
      <c r="C78" s="307"/>
      <c r="D78" s="355" t="str">
        <f>VLOOKUP(F78,'Полный поартикульный список'!A:B,2,0)</f>
        <v>A20</v>
      </c>
      <c r="E78" s="308" t="s">
        <v>382</v>
      </c>
      <c r="F78" s="309">
        <v>60010001</v>
      </c>
      <c r="G78" s="310">
        <f>ROUND((IF(D78='!!!PG'!A$17,(J78*(1-Скидка!$H$1)),(IF(D78='!!!PG'!A$16,(J78*(1-Скидка!$F$1)),(J78*(1-Скидка!$E$1)))))),2)</f>
        <v>664.5</v>
      </c>
      <c r="H78" s="311">
        <f t="shared" si="1"/>
        <v>0</v>
      </c>
      <c r="I78" s="312">
        <v>0</v>
      </c>
      <c r="J78" s="372">
        <f>ROUND(VLOOKUP(F78,'Полный поартикульный список'!A:E,5,0),2)</f>
        <v>664.5</v>
      </c>
      <c r="K78" s="314"/>
      <c r="M78" s="313"/>
      <c r="O78" s="314"/>
      <c r="P78" s="314"/>
      <c r="Q78" s="314"/>
      <c r="R78" s="314"/>
      <c r="S78" s="315"/>
      <c r="T78" s="314"/>
      <c r="U78" s="168"/>
      <c r="V78" s="193"/>
      <c r="W78" s="162"/>
      <c r="X78" s="162"/>
      <c r="Y78" s="193"/>
      <c r="Z78" s="162"/>
      <c r="AA78" s="162"/>
      <c r="AB78" s="162"/>
      <c r="AC78" s="162"/>
      <c r="AD78" s="167"/>
      <c r="AE78" s="168"/>
      <c r="AF78" s="168"/>
      <c r="AG78" s="169"/>
      <c r="AH78" s="169"/>
      <c r="AI78" s="169"/>
      <c r="AJ78" s="169"/>
      <c r="AK78" s="167"/>
      <c r="AL78" s="167"/>
      <c r="AM78" s="167"/>
      <c r="AN78" s="167"/>
      <c r="AO78" s="167"/>
      <c r="AP78" s="197"/>
      <c r="AQ78" s="197"/>
      <c r="AR78" s="197"/>
      <c r="AS78" s="197"/>
      <c r="AT78" s="197"/>
      <c r="AU78" s="316"/>
      <c r="AV78" s="316"/>
      <c r="AW78" s="316"/>
      <c r="AX78" s="316"/>
      <c r="AY78" s="316"/>
      <c r="AZ78" s="316"/>
    </row>
    <row r="79" spans="1:52" s="290" customFormat="1" x14ac:dyDescent="0.2">
      <c r="A79" s="305" t="s">
        <v>858</v>
      </c>
      <c r="B79" s="306" t="s">
        <v>859</v>
      </c>
      <c r="C79" s="307"/>
      <c r="D79" s="355" t="str">
        <f>VLOOKUP(F79,'Полный поартикульный список'!A:B,2,0)</f>
        <v>A20</v>
      </c>
      <c r="E79" s="308" t="s">
        <v>382</v>
      </c>
      <c r="F79" s="309">
        <v>60010011</v>
      </c>
      <c r="G79" s="310">
        <f>ROUND((IF(D79='!!!PG'!A$17,(J79*(1-Скидка!$H$1)),(IF(D79='!!!PG'!A$16,(J79*(1-Скидка!$F$1)),(J79*(1-Скидка!$E$1)))))),2)</f>
        <v>664.5</v>
      </c>
      <c r="H79" s="311">
        <f t="shared" si="1"/>
        <v>0</v>
      </c>
      <c r="I79" s="312"/>
      <c r="J79" s="372">
        <f>ROUND(VLOOKUP(F79,'Полный поартикульный список'!A:E,5,0),2)</f>
        <v>664.5</v>
      </c>
      <c r="K79" s="314"/>
      <c r="M79" s="313"/>
      <c r="O79" s="314"/>
      <c r="P79" s="314"/>
      <c r="Q79" s="314"/>
      <c r="R79" s="314"/>
      <c r="S79" s="315"/>
      <c r="T79" s="314"/>
      <c r="U79" s="168"/>
      <c r="V79" s="193"/>
      <c r="W79" s="162"/>
      <c r="X79" s="162"/>
      <c r="Y79" s="193"/>
      <c r="Z79" s="162"/>
      <c r="AA79" s="162"/>
      <c r="AB79" s="162"/>
      <c r="AC79" s="162"/>
      <c r="AD79" s="167"/>
      <c r="AE79" s="168"/>
      <c r="AF79" s="168"/>
      <c r="AG79" s="169"/>
      <c r="AH79" s="169"/>
      <c r="AI79" s="169"/>
      <c r="AJ79" s="169"/>
      <c r="AK79" s="167"/>
      <c r="AL79" s="167"/>
      <c r="AM79" s="167"/>
      <c r="AN79" s="167"/>
      <c r="AO79" s="167"/>
      <c r="AP79" s="197"/>
      <c r="AQ79" s="197"/>
      <c r="AR79" s="197"/>
      <c r="AS79" s="197"/>
      <c r="AT79" s="197"/>
      <c r="AU79" s="316"/>
      <c r="AV79" s="316"/>
      <c r="AW79" s="316"/>
      <c r="AX79" s="316"/>
      <c r="AY79" s="316"/>
      <c r="AZ79" s="316"/>
    </row>
    <row r="80" spans="1:52" s="290" customFormat="1" x14ac:dyDescent="0.2">
      <c r="A80" s="305" t="s">
        <v>860</v>
      </c>
      <c r="B80" s="306" t="s">
        <v>857</v>
      </c>
      <c r="C80" s="307"/>
      <c r="D80" s="355" t="str">
        <f>VLOOKUP(F80,'Полный поартикульный список'!A:B,2,0)</f>
        <v>A20</v>
      </c>
      <c r="E80" s="308" t="s">
        <v>382</v>
      </c>
      <c r="F80" s="309">
        <v>60041001</v>
      </c>
      <c r="G80" s="310">
        <f>ROUND((IF(D80='!!!PG'!A$17,(J80*(1-Скидка!$H$1)),(IF(D80='!!!PG'!A$16,(J80*(1-Скидка!$F$1)),(J80*(1-Скидка!$E$1)))))),2)</f>
        <v>46.07</v>
      </c>
      <c r="H80" s="311">
        <f t="shared" si="1"/>
        <v>0</v>
      </c>
      <c r="I80" s="312"/>
      <c r="J80" s="372">
        <f>ROUND(VLOOKUP(F80,'Полный поартикульный список'!A:E,5,0),2)</f>
        <v>46.07</v>
      </c>
      <c r="K80" s="314"/>
      <c r="M80" s="313"/>
      <c r="O80" s="314"/>
      <c r="P80" s="314"/>
      <c r="Q80" s="314"/>
      <c r="R80" s="314"/>
      <c r="S80" s="315"/>
      <c r="T80" s="314"/>
      <c r="U80" s="168"/>
      <c r="V80" s="193"/>
      <c r="W80" s="162"/>
      <c r="X80" s="162"/>
      <c r="Y80" s="193"/>
      <c r="Z80" s="162"/>
      <c r="AA80" s="162"/>
      <c r="AB80" s="162"/>
      <c r="AC80" s="162"/>
      <c r="AD80" s="167"/>
      <c r="AE80" s="168"/>
      <c r="AF80" s="168"/>
      <c r="AG80" s="169"/>
      <c r="AH80" s="169"/>
      <c r="AI80" s="169"/>
      <c r="AJ80" s="169"/>
      <c r="AK80" s="167"/>
      <c r="AL80" s="167"/>
      <c r="AM80" s="167"/>
      <c r="AN80" s="167"/>
      <c r="AO80" s="167"/>
      <c r="AP80" s="197"/>
      <c r="AQ80" s="197"/>
      <c r="AR80" s="197"/>
      <c r="AS80" s="197"/>
      <c r="AT80" s="197"/>
      <c r="AU80" s="316"/>
      <c r="AV80" s="316"/>
      <c r="AW80" s="316"/>
      <c r="AX80" s="316"/>
      <c r="AY80" s="316"/>
      <c r="AZ80" s="316"/>
    </row>
    <row r="81" spans="1:52" s="290" customFormat="1" x14ac:dyDescent="0.2">
      <c r="A81" s="305" t="s">
        <v>148</v>
      </c>
      <c r="B81" s="306" t="s">
        <v>859</v>
      </c>
      <c r="C81" s="307"/>
      <c r="D81" s="355" t="str">
        <f>VLOOKUP(F81,'Полный поартикульный список'!A:B,2,0)</f>
        <v>A20</v>
      </c>
      <c r="E81" s="308" t="s">
        <v>382</v>
      </c>
      <c r="F81" s="309">
        <v>60041011</v>
      </c>
      <c r="G81" s="310">
        <f>ROUND((IF(D81='!!!PG'!A$17,(J81*(1-Скидка!$H$1)),(IF(D81='!!!PG'!A$16,(J81*(1-Скидка!$F$1)),(J81*(1-Скидка!$E$1)))))),2)</f>
        <v>46.07</v>
      </c>
      <c r="H81" s="311">
        <f t="shared" si="1"/>
        <v>0</v>
      </c>
      <c r="I81" s="312"/>
      <c r="J81" s="372">
        <f>ROUND(VLOOKUP(F81,'Полный поартикульный список'!A:E,5,0),2)</f>
        <v>46.07</v>
      </c>
      <c r="K81" s="314"/>
      <c r="M81" s="313"/>
      <c r="O81" s="314"/>
      <c r="P81" s="314"/>
      <c r="Q81" s="314"/>
      <c r="R81" s="314"/>
      <c r="S81" s="315"/>
      <c r="T81" s="314"/>
      <c r="U81" s="168"/>
      <c r="V81" s="193"/>
      <c r="W81" s="162"/>
      <c r="X81" s="162"/>
      <c r="Y81" s="193"/>
      <c r="Z81" s="162"/>
      <c r="AA81" s="162"/>
      <c r="AB81" s="162"/>
      <c r="AC81" s="162"/>
      <c r="AD81" s="167"/>
      <c r="AE81" s="168"/>
      <c r="AF81" s="168"/>
      <c r="AG81" s="169"/>
      <c r="AH81" s="169"/>
      <c r="AI81" s="169"/>
      <c r="AJ81" s="169"/>
      <c r="AK81" s="167"/>
      <c r="AL81" s="167"/>
      <c r="AM81" s="167"/>
      <c r="AN81" s="167"/>
      <c r="AO81" s="167"/>
      <c r="AP81" s="197"/>
      <c r="AQ81" s="197"/>
      <c r="AR81" s="197"/>
      <c r="AS81" s="197"/>
      <c r="AT81" s="197"/>
      <c r="AU81" s="316"/>
      <c r="AV81" s="316"/>
      <c r="AW81" s="316"/>
      <c r="AX81" s="316"/>
      <c r="AY81" s="316"/>
      <c r="AZ81" s="316"/>
    </row>
    <row r="82" spans="1:52" s="290" customFormat="1" x14ac:dyDescent="0.2">
      <c r="A82" s="305" t="s">
        <v>861</v>
      </c>
      <c r="B82" s="306" t="s">
        <v>857</v>
      </c>
      <c r="C82" s="307"/>
      <c r="D82" s="355" t="str">
        <f>VLOOKUP(F82,'Полный поартикульный список'!A:B,2,0)</f>
        <v>A20</v>
      </c>
      <c r="E82" s="308" t="s">
        <v>382</v>
      </c>
      <c r="F82" s="309">
        <v>60041101</v>
      </c>
      <c r="G82" s="310">
        <f>ROUND((IF(D82='!!!PG'!A$17,(J82*(1-Скидка!$H$1)),(IF(D82='!!!PG'!A$16,(J82*(1-Скидка!$F$1)),(J82*(1-Скидка!$E$1)))))),2)</f>
        <v>33.79</v>
      </c>
      <c r="H82" s="311">
        <f t="shared" si="1"/>
        <v>0</v>
      </c>
      <c r="I82" s="312"/>
      <c r="J82" s="372">
        <f>ROUND(VLOOKUP(F82,'Полный поартикульный список'!A:E,5,0),2)</f>
        <v>33.79</v>
      </c>
      <c r="K82" s="314"/>
      <c r="M82" s="313"/>
      <c r="O82" s="314"/>
      <c r="P82" s="314"/>
      <c r="Q82" s="314"/>
      <c r="R82" s="314"/>
      <c r="S82" s="315"/>
      <c r="T82" s="314"/>
      <c r="U82" s="168"/>
      <c r="V82" s="193"/>
      <c r="W82" s="162"/>
      <c r="X82" s="162"/>
      <c r="Y82" s="193"/>
      <c r="Z82" s="162"/>
      <c r="AA82" s="162"/>
      <c r="AB82" s="162"/>
      <c r="AC82" s="162"/>
      <c r="AD82" s="167"/>
      <c r="AE82" s="168"/>
      <c r="AF82" s="168"/>
      <c r="AG82" s="169"/>
      <c r="AH82" s="169"/>
      <c r="AI82" s="169"/>
      <c r="AJ82" s="169"/>
      <c r="AK82" s="167"/>
      <c r="AL82" s="167"/>
      <c r="AM82" s="167"/>
      <c r="AN82" s="167"/>
      <c r="AO82" s="167"/>
      <c r="AP82" s="197"/>
      <c r="AQ82" s="197"/>
      <c r="AR82" s="197"/>
      <c r="AS82" s="197"/>
      <c r="AT82" s="197"/>
      <c r="AU82" s="316"/>
      <c r="AV82" s="316"/>
      <c r="AW82" s="316"/>
      <c r="AX82" s="316"/>
      <c r="AY82" s="316"/>
      <c r="AZ82" s="316"/>
    </row>
    <row r="83" spans="1:52" s="290" customFormat="1" x14ac:dyDescent="0.2">
      <c r="A83" s="305" t="s">
        <v>862</v>
      </c>
      <c r="B83" s="306" t="s">
        <v>857</v>
      </c>
      <c r="C83" s="307"/>
      <c r="D83" s="355" t="str">
        <f>VLOOKUP(F83,'Полный поартикульный список'!A:B,2,0)</f>
        <v>A20</v>
      </c>
      <c r="E83" s="308" t="s">
        <v>382</v>
      </c>
      <c r="F83" s="309">
        <v>60041201</v>
      </c>
      <c r="G83" s="310">
        <f>ROUND((IF(D83='!!!PG'!A$17,(J83*(1-Скидка!$H$1)),(IF(D83='!!!PG'!A$16,(J83*(1-Скидка!$F$1)),(J83*(1-Скидка!$E$1)))))),2)</f>
        <v>36.85</v>
      </c>
      <c r="H83" s="311">
        <f t="shared" si="1"/>
        <v>0</v>
      </c>
      <c r="I83" s="312"/>
      <c r="J83" s="372">
        <f>ROUND(VLOOKUP(F83,'Полный поартикульный список'!A:E,5,0),2)</f>
        <v>36.85</v>
      </c>
      <c r="K83" s="314"/>
      <c r="M83" s="313"/>
      <c r="O83" s="314"/>
      <c r="P83" s="314"/>
      <c r="Q83" s="314"/>
      <c r="R83" s="314"/>
      <c r="S83" s="315"/>
      <c r="T83" s="314"/>
      <c r="U83" s="168"/>
      <c r="V83" s="193"/>
      <c r="W83" s="162"/>
      <c r="X83" s="162"/>
      <c r="Y83" s="193"/>
      <c r="Z83" s="162"/>
      <c r="AA83" s="162"/>
      <c r="AB83" s="162"/>
      <c r="AC83" s="162"/>
      <c r="AD83" s="167"/>
      <c r="AE83" s="168"/>
      <c r="AF83" s="168"/>
      <c r="AG83" s="169"/>
      <c r="AH83" s="169"/>
      <c r="AI83" s="169"/>
      <c r="AJ83" s="169"/>
      <c r="AK83" s="167"/>
      <c r="AL83" s="167"/>
      <c r="AM83" s="167"/>
      <c r="AN83" s="167"/>
      <c r="AO83" s="167"/>
      <c r="AP83" s="197"/>
      <c r="AQ83" s="197"/>
      <c r="AR83" s="197"/>
      <c r="AS83" s="197"/>
      <c r="AT83" s="197"/>
      <c r="AU83" s="316"/>
      <c r="AV83" s="316"/>
      <c r="AW83" s="316"/>
      <c r="AX83" s="316"/>
      <c r="AY83" s="316"/>
      <c r="AZ83" s="316"/>
    </row>
    <row r="84" spans="1:52" s="290" customFormat="1" x14ac:dyDescent="0.2">
      <c r="A84" s="305" t="s">
        <v>151</v>
      </c>
      <c r="B84" s="306" t="s">
        <v>859</v>
      </c>
      <c r="C84" s="307"/>
      <c r="D84" s="355" t="str">
        <f>VLOOKUP(F84,'Полный поартикульный список'!A:B,2,0)</f>
        <v>A20</v>
      </c>
      <c r="E84" s="308" t="s">
        <v>382</v>
      </c>
      <c r="F84" s="309">
        <v>60041211</v>
      </c>
      <c r="G84" s="310">
        <f>ROUND((IF(D84='!!!PG'!A$17,(J84*(1-Скидка!$H$1)),(IF(D84='!!!PG'!A$16,(J84*(1-Скидка!$F$1)),(J84*(1-Скидка!$E$1)))))),2)</f>
        <v>36.85</v>
      </c>
      <c r="H84" s="311">
        <f t="shared" si="1"/>
        <v>0</v>
      </c>
      <c r="I84" s="312"/>
      <c r="J84" s="372">
        <f>ROUND(VLOOKUP(F84,'Полный поартикульный список'!A:E,5,0),2)</f>
        <v>36.85</v>
      </c>
      <c r="K84" s="314"/>
      <c r="M84" s="313"/>
      <c r="O84" s="314"/>
      <c r="P84" s="314"/>
      <c r="Q84" s="314"/>
      <c r="R84" s="314"/>
      <c r="S84" s="315"/>
      <c r="T84" s="314"/>
      <c r="U84" s="168"/>
      <c r="V84" s="193"/>
      <c r="W84" s="162"/>
      <c r="X84" s="162"/>
      <c r="Y84" s="193"/>
      <c r="Z84" s="162"/>
      <c r="AA84" s="162"/>
      <c r="AB84" s="162"/>
      <c r="AC84" s="162"/>
      <c r="AD84" s="167"/>
      <c r="AE84" s="168"/>
      <c r="AF84" s="168"/>
      <c r="AG84" s="169"/>
      <c r="AH84" s="169"/>
      <c r="AI84" s="169"/>
      <c r="AJ84" s="169"/>
      <c r="AK84" s="167"/>
      <c r="AL84" s="167"/>
      <c r="AM84" s="167"/>
      <c r="AN84" s="167"/>
      <c r="AO84" s="167"/>
      <c r="AP84" s="197"/>
      <c r="AQ84" s="197"/>
      <c r="AR84" s="197"/>
      <c r="AS84" s="197"/>
      <c r="AT84" s="197"/>
      <c r="AU84" s="316"/>
      <c r="AV84" s="316"/>
      <c r="AW84" s="316"/>
      <c r="AX84" s="316"/>
      <c r="AY84" s="316"/>
      <c r="AZ84" s="316"/>
    </row>
    <row r="85" spans="1:52" s="290" customFormat="1" x14ac:dyDescent="0.2">
      <c r="A85" s="305" t="s">
        <v>863</v>
      </c>
      <c r="B85" s="306" t="s">
        <v>857</v>
      </c>
      <c r="C85" s="307"/>
      <c r="D85" s="355" t="str">
        <f>VLOOKUP(F85,'Полный поартикульный список'!A:B,2,0)</f>
        <v>A20</v>
      </c>
      <c r="E85" s="308" t="s">
        <v>382</v>
      </c>
      <c r="F85" s="309">
        <v>60041301</v>
      </c>
      <c r="G85" s="310">
        <f>ROUND((IF(D85='!!!PG'!A$17,(J85*(1-Скидка!$H$1)),(IF(D85='!!!PG'!A$16,(J85*(1-Скидка!$F$1)),(J85*(1-Скидка!$E$1)))))),2)</f>
        <v>99.83</v>
      </c>
      <c r="H85" s="311">
        <f t="shared" si="1"/>
        <v>0</v>
      </c>
      <c r="I85" s="312"/>
      <c r="J85" s="372">
        <f>ROUND(VLOOKUP(F85,'Полный поартикульный список'!A:E,5,0),2)</f>
        <v>99.83</v>
      </c>
      <c r="K85" s="314"/>
      <c r="M85" s="313"/>
      <c r="O85" s="314"/>
      <c r="P85" s="314"/>
      <c r="Q85" s="314"/>
      <c r="R85" s="314"/>
      <c r="S85" s="315"/>
      <c r="T85" s="314"/>
      <c r="U85" s="168"/>
      <c r="V85" s="193"/>
      <c r="W85" s="162"/>
      <c r="X85" s="162"/>
      <c r="Y85" s="193"/>
      <c r="Z85" s="162"/>
      <c r="AA85" s="162"/>
      <c r="AB85" s="162"/>
      <c r="AC85" s="162"/>
      <c r="AD85" s="167"/>
      <c r="AE85" s="168"/>
      <c r="AF85" s="168"/>
      <c r="AG85" s="169"/>
      <c r="AH85" s="169"/>
      <c r="AI85" s="169"/>
      <c r="AJ85" s="169"/>
      <c r="AK85" s="167"/>
      <c r="AL85" s="167"/>
      <c r="AM85" s="167"/>
      <c r="AN85" s="167"/>
      <c r="AO85" s="167"/>
      <c r="AP85" s="197"/>
      <c r="AQ85" s="197"/>
      <c r="AR85" s="197"/>
      <c r="AS85" s="197"/>
      <c r="AT85" s="197"/>
      <c r="AU85" s="316"/>
      <c r="AV85" s="316"/>
      <c r="AW85" s="316"/>
      <c r="AX85" s="316"/>
      <c r="AY85" s="316"/>
      <c r="AZ85" s="316"/>
    </row>
    <row r="86" spans="1:52" s="290" customFormat="1" x14ac:dyDescent="0.2">
      <c r="A86" s="305" t="s">
        <v>153</v>
      </c>
      <c r="B86" s="306" t="s">
        <v>859</v>
      </c>
      <c r="C86" s="307"/>
      <c r="D86" s="355" t="str">
        <f>VLOOKUP(F86,'Полный поартикульный список'!A:B,2,0)</f>
        <v>A20</v>
      </c>
      <c r="E86" s="308" t="s">
        <v>382</v>
      </c>
      <c r="F86" s="309">
        <v>60041311</v>
      </c>
      <c r="G86" s="310">
        <f>ROUND((IF(D86='!!!PG'!A$17,(J86*(1-Скидка!$H$1)),(IF(D86='!!!PG'!A$16,(J86*(1-Скидка!$F$1)),(J86*(1-Скидка!$E$1)))))),2)</f>
        <v>99.83</v>
      </c>
      <c r="H86" s="311">
        <f t="shared" si="1"/>
        <v>0</v>
      </c>
      <c r="I86" s="312"/>
      <c r="J86" s="372">
        <f>ROUND(VLOOKUP(F86,'Полный поартикульный список'!A:E,5,0),2)</f>
        <v>99.83</v>
      </c>
      <c r="K86" s="314"/>
      <c r="M86" s="313"/>
      <c r="O86" s="314"/>
      <c r="P86" s="314"/>
      <c r="Q86" s="314"/>
      <c r="R86" s="314"/>
      <c r="S86" s="315"/>
      <c r="T86" s="314"/>
      <c r="U86" s="168"/>
      <c r="V86" s="193"/>
      <c r="W86" s="162"/>
      <c r="X86" s="162"/>
      <c r="Y86" s="193"/>
      <c r="Z86" s="162"/>
      <c r="AA86" s="162"/>
      <c r="AB86" s="162"/>
      <c r="AC86" s="162"/>
      <c r="AD86" s="167"/>
      <c r="AE86" s="168"/>
      <c r="AF86" s="168"/>
      <c r="AG86" s="169"/>
      <c r="AH86" s="169"/>
      <c r="AI86" s="169"/>
      <c r="AJ86" s="169"/>
      <c r="AK86" s="167"/>
      <c r="AL86" s="167"/>
      <c r="AM86" s="167"/>
      <c r="AN86" s="167"/>
      <c r="AO86" s="167"/>
      <c r="AP86" s="197"/>
      <c r="AQ86" s="197"/>
      <c r="AR86" s="197"/>
      <c r="AS86" s="197"/>
      <c r="AT86" s="197"/>
      <c r="AU86" s="316"/>
      <c r="AV86" s="316"/>
      <c r="AW86" s="316"/>
      <c r="AX86" s="316"/>
      <c r="AY86" s="316"/>
      <c r="AZ86" s="316"/>
    </row>
    <row r="87" spans="1:52" s="290" customFormat="1" x14ac:dyDescent="0.2">
      <c r="A87" s="322" t="s">
        <v>864</v>
      </c>
      <c r="B87" s="323"/>
      <c r="C87" s="324"/>
      <c r="D87" s="355" t="str">
        <f>VLOOKUP(F87,'Полный поартикульный список'!A:B,2,0)</f>
        <v>A15</v>
      </c>
      <c r="E87" s="308" t="s">
        <v>382</v>
      </c>
      <c r="F87" s="325">
        <v>29202301</v>
      </c>
      <c r="G87" s="310">
        <f>ROUND((IF(D87='!!!PG'!A$17,(J87*(1-Скидка!$H$1)),(IF(D87='!!!PG'!A$16,(J87*(1-Скидка!$F$1)),(J87*(1-Скидка!$E$1)))))),2)</f>
        <v>1350.42</v>
      </c>
      <c r="H87" s="311">
        <f t="shared" si="1"/>
        <v>0</v>
      </c>
      <c r="I87" s="312">
        <v>0</v>
      </c>
      <c r="J87" s="372">
        <f>ROUND(VLOOKUP(F87,'Полный поартикульный список'!A:E,5,0),2)</f>
        <v>1350.42</v>
      </c>
      <c r="K87" s="314"/>
      <c r="M87" s="313"/>
      <c r="O87" s="314"/>
      <c r="P87" s="314"/>
      <c r="Q87" s="314"/>
      <c r="R87" s="314"/>
      <c r="S87" s="315"/>
      <c r="T87" s="314"/>
      <c r="U87" s="168"/>
      <c r="V87" s="193"/>
      <c r="W87" s="162"/>
      <c r="X87" s="162"/>
      <c r="Y87" s="193"/>
      <c r="Z87" s="162"/>
      <c r="AA87" s="162"/>
      <c r="AB87" s="162"/>
      <c r="AC87" s="162"/>
      <c r="AD87" s="167"/>
      <c r="AE87" s="168"/>
      <c r="AF87" s="168"/>
      <c r="AG87" s="169"/>
      <c r="AH87" s="169"/>
      <c r="AI87" s="169"/>
      <c r="AJ87" s="169"/>
      <c r="AK87" s="167"/>
      <c r="AL87" s="167"/>
      <c r="AM87" s="167"/>
      <c r="AN87" s="167"/>
      <c r="AO87" s="167"/>
      <c r="AP87" s="197"/>
      <c r="AQ87" s="197"/>
      <c r="AR87" s="197"/>
      <c r="AS87" s="197"/>
      <c r="AT87" s="197"/>
      <c r="AU87" s="316"/>
      <c r="AV87" s="316"/>
      <c r="AW87" s="316"/>
      <c r="AX87" s="316"/>
      <c r="AY87" s="316"/>
      <c r="AZ87" s="316"/>
    </row>
    <row r="88" spans="1:52" s="290" customFormat="1" x14ac:dyDescent="0.2">
      <c r="A88" s="322" t="s">
        <v>865</v>
      </c>
      <c r="B88" s="323"/>
      <c r="C88" s="324"/>
      <c r="D88" s="355" t="str">
        <f>VLOOKUP(F88,'Полный поартикульный список'!A:B,2,0)</f>
        <v>A15</v>
      </c>
      <c r="E88" s="308" t="s">
        <v>382</v>
      </c>
      <c r="F88" s="325">
        <v>29222301</v>
      </c>
      <c r="G88" s="310">
        <f>ROUND((IF(D88='!!!PG'!A$17,(J88*(1-Скидка!$H$1)),(IF(D88='!!!PG'!A$16,(J88*(1-Скидка!$F$1)),(J88*(1-Скидка!$E$1)))))),2)</f>
        <v>883.9</v>
      </c>
      <c r="H88" s="311">
        <f t="shared" si="1"/>
        <v>883.9</v>
      </c>
      <c r="I88" s="312">
        <v>1</v>
      </c>
      <c r="J88" s="372">
        <f>ROUND(VLOOKUP(F88,'Полный поартикульный список'!A:E,5,0),2)</f>
        <v>883.9</v>
      </c>
      <c r="K88" s="314"/>
      <c r="M88" s="313"/>
      <c r="O88" s="314"/>
      <c r="P88" s="314"/>
      <c r="Q88" s="314"/>
      <c r="R88" s="314"/>
      <c r="S88" s="315"/>
      <c r="T88" s="314"/>
      <c r="U88" s="168"/>
      <c r="V88" s="193"/>
      <c r="W88" s="162"/>
      <c r="X88" s="162"/>
      <c r="Y88" s="193"/>
      <c r="Z88" s="162"/>
      <c r="AA88" s="162"/>
      <c r="AB88" s="162"/>
      <c r="AC88" s="162"/>
      <c r="AD88" s="167"/>
      <c r="AE88" s="168"/>
      <c r="AF88" s="168"/>
      <c r="AG88" s="169"/>
      <c r="AH88" s="169"/>
      <c r="AI88" s="169"/>
      <c r="AJ88" s="169"/>
      <c r="AK88" s="167"/>
      <c r="AL88" s="167"/>
      <c r="AM88" s="167"/>
      <c r="AN88" s="167"/>
      <c r="AO88" s="167"/>
      <c r="AP88" s="197"/>
      <c r="AQ88" s="197"/>
      <c r="AR88" s="197"/>
      <c r="AS88" s="197"/>
      <c r="AT88" s="197"/>
      <c r="AU88" s="316"/>
      <c r="AV88" s="316"/>
      <c r="AW88" s="316"/>
      <c r="AX88" s="316"/>
      <c r="AY88" s="316"/>
      <c r="AZ88" s="316"/>
    </row>
    <row r="89" spans="1:52" s="290" customFormat="1" x14ac:dyDescent="0.2">
      <c r="A89" s="322" t="s">
        <v>866</v>
      </c>
      <c r="B89" s="306" t="s">
        <v>857</v>
      </c>
      <c r="C89" s="324"/>
      <c r="D89" s="355" t="str">
        <f>VLOOKUP(F89,'Полный поартикульный список'!A:B,2,0)</f>
        <v>A15</v>
      </c>
      <c r="E89" s="308" t="s">
        <v>382</v>
      </c>
      <c r="F89" s="325">
        <v>29241001</v>
      </c>
      <c r="G89" s="310">
        <f>ROUND((IF(D89='!!!PG'!A$17,(J89*(1-Скидка!$H$1)),(IF(D89='!!!PG'!A$16,(J89*(1-Скидка!$F$1)),(J89*(1-Скидка!$E$1)))))),2)</f>
        <v>101.92</v>
      </c>
      <c r="H89" s="311">
        <f t="shared" si="1"/>
        <v>101.92</v>
      </c>
      <c r="I89" s="312">
        <v>1</v>
      </c>
      <c r="J89" s="372">
        <f>ROUND(VLOOKUP(F89,'Полный поартикульный список'!A:E,5,0),2)</f>
        <v>101.92</v>
      </c>
      <c r="K89" s="314"/>
      <c r="M89" s="313"/>
      <c r="O89" s="314"/>
      <c r="P89" s="314"/>
      <c r="Q89" s="314"/>
      <c r="R89" s="314"/>
      <c r="S89" s="315"/>
      <c r="T89" s="314"/>
      <c r="U89" s="168"/>
      <c r="V89" s="193"/>
      <c r="W89" s="162"/>
      <c r="X89" s="162"/>
      <c r="Y89" s="193"/>
      <c r="Z89" s="162"/>
      <c r="AA89" s="162"/>
      <c r="AB89" s="162"/>
      <c r="AC89" s="162"/>
      <c r="AD89" s="167"/>
      <c r="AE89" s="168"/>
      <c r="AF89" s="168"/>
      <c r="AG89" s="169"/>
      <c r="AH89" s="169"/>
      <c r="AI89" s="169"/>
      <c r="AJ89" s="169"/>
      <c r="AK89" s="167"/>
      <c r="AL89" s="167"/>
      <c r="AM89" s="167"/>
      <c r="AN89" s="167"/>
      <c r="AO89" s="167"/>
      <c r="AP89" s="197"/>
      <c r="AQ89" s="197"/>
      <c r="AR89" s="197"/>
      <c r="AS89" s="197"/>
      <c r="AT89" s="197"/>
      <c r="AU89" s="316"/>
      <c r="AV89" s="316"/>
      <c r="AW89" s="316"/>
      <c r="AX89" s="316"/>
      <c r="AY89" s="316"/>
      <c r="AZ89" s="316"/>
    </row>
    <row r="90" spans="1:52" s="290" customFormat="1" x14ac:dyDescent="0.2">
      <c r="A90" s="322" t="s">
        <v>867</v>
      </c>
      <c r="B90" s="306" t="s">
        <v>859</v>
      </c>
      <c r="C90" s="324"/>
      <c r="D90" s="355" t="str">
        <f>VLOOKUP(F90,'Полный поартикульный список'!A:B,2,0)</f>
        <v>A15</v>
      </c>
      <c r="E90" s="308" t="s">
        <v>382</v>
      </c>
      <c r="F90" s="325">
        <v>29241002</v>
      </c>
      <c r="G90" s="310">
        <f>ROUND((IF(D90='!!!PG'!A$17,(J90*(1-Скидка!$H$1)),(IF(D90='!!!PG'!A$16,(J90*(1-Скидка!$F$1)),(J90*(1-Скидка!$E$1)))))),2)</f>
        <v>101.92</v>
      </c>
      <c r="H90" s="311">
        <f t="shared" si="1"/>
        <v>0</v>
      </c>
      <c r="I90" s="312"/>
      <c r="J90" s="372">
        <f>ROUND(VLOOKUP(F90,'Полный поартикульный список'!A:E,5,0),2)</f>
        <v>101.92</v>
      </c>
      <c r="K90" s="314"/>
      <c r="M90" s="313"/>
      <c r="O90" s="314"/>
      <c r="P90" s="314"/>
      <c r="Q90" s="314"/>
      <c r="R90" s="314"/>
      <c r="S90" s="315"/>
      <c r="T90" s="314"/>
      <c r="U90" s="168"/>
      <c r="V90" s="193"/>
      <c r="W90" s="162"/>
      <c r="X90" s="162"/>
      <c r="Y90" s="193"/>
      <c r="Z90" s="162"/>
      <c r="AA90" s="162"/>
      <c r="AB90" s="162"/>
      <c r="AC90" s="162"/>
      <c r="AD90" s="167"/>
      <c r="AE90" s="168"/>
      <c r="AF90" s="168"/>
      <c r="AG90" s="169"/>
      <c r="AH90" s="169"/>
      <c r="AI90" s="169"/>
      <c r="AJ90" s="169"/>
      <c r="AK90" s="167"/>
      <c r="AL90" s="167"/>
      <c r="AM90" s="167"/>
      <c r="AN90" s="167"/>
      <c r="AO90" s="167"/>
      <c r="AP90" s="197"/>
      <c r="AQ90" s="197"/>
      <c r="AR90" s="197"/>
      <c r="AS90" s="197"/>
      <c r="AT90" s="197"/>
      <c r="AU90" s="316"/>
      <c r="AV90" s="316"/>
      <c r="AW90" s="316"/>
      <c r="AX90" s="316"/>
      <c r="AY90" s="316"/>
      <c r="AZ90" s="316"/>
    </row>
    <row r="91" spans="1:52" s="290" customFormat="1" x14ac:dyDescent="0.2">
      <c r="A91" s="322" t="s">
        <v>868</v>
      </c>
      <c r="B91" s="306" t="s">
        <v>832</v>
      </c>
      <c r="C91" s="324"/>
      <c r="D91" s="355" t="str">
        <f>VLOOKUP(F91,'Полный поартикульный список'!A:B,2,0)</f>
        <v>A15</v>
      </c>
      <c r="E91" s="308" t="s">
        <v>382</v>
      </c>
      <c r="F91" s="325">
        <v>29241003</v>
      </c>
      <c r="G91" s="310">
        <f>ROUND((IF(D91='!!!PG'!A$17,(J91*(1-Скидка!$H$1)),(IF(D91='!!!PG'!A$16,(J91*(1-Скидка!$F$1)),(J91*(1-Скидка!$E$1)))))),2)</f>
        <v>203.83</v>
      </c>
      <c r="H91" s="311">
        <f t="shared" si="1"/>
        <v>0</v>
      </c>
      <c r="I91" s="312"/>
      <c r="J91" s="372">
        <f>ROUND(VLOOKUP(F91,'Полный поартикульный список'!A:E,5,0),2)</f>
        <v>203.83</v>
      </c>
      <c r="K91" s="314"/>
      <c r="M91" s="313"/>
      <c r="O91" s="314"/>
      <c r="P91" s="314"/>
      <c r="Q91" s="314"/>
      <c r="R91" s="314"/>
      <c r="S91" s="315"/>
      <c r="T91" s="314"/>
      <c r="U91" s="168"/>
      <c r="V91" s="193"/>
      <c r="W91" s="162"/>
      <c r="X91" s="162"/>
      <c r="Y91" s="193"/>
      <c r="Z91" s="162"/>
      <c r="AA91" s="162"/>
      <c r="AB91" s="162"/>
      <c r="AC91" s="162"/>
      <c r="AD91" s="167"/>
      <c r="AE91" s="168"/>
      <c r="AF91" s="168"/>
      <c r="AG91" s="169"/>
      <c r="AH91" s="169"/>
      <c r="AI91" s="169"/>
      <c r="AJ91" s="169"/>
      <c r="AK91" s="167"/>
      <c r="AL91" s="167"/>
      <c r="AM91" s="167"/>
      <c r="AN91" s="167"/>
      <c r="AO91" s="167"/>
      <c r="AP91" s="197"/>
      <c r="AQ91" s="197"/>
      <c r="AR91" s="197"/>
      <c r="AS91" s="197"/>
      <c r="AT91" s="197"/>
      <c r="AU91" s="316"/>
      <c r="AV91" s="316"/>
      <c r="AW91" s="316"/>
      <c r="AX91" s="316"/>
      <c r="AY91" s="316"/>
      <c r="AZ91" s="316"/>
    </row>
    <row r="92" spans="1:52" s="290" customFormat="1" x14ac:dyDescent="0.2">
      <c r="A92" s="322" t="s">
        <v>869</v>
      </c>
      <c r="B92" s="306" t="s">
        <v>857</v>
      </c>
      <c r="C92" s="324"/>
      <c r="D92" s="355" t="str">
        <f>VLOOKUP(F92,'Полный поартикульный список'!A:B,2,0)</f>
        <v>A15</v>
      </c>
      <c r="E92" s="308" t="s">
        <v>382</v>
      </c>
      <c r="F92" s="325">
        <v>29242001</v>
      </c>
      <c r="G92" s="310">
        <f>ROUND((IF(D92='!!!PG'!A$17,(J92*(1-Скидка!$H$1)),(IF(D92='!!!PG'!A$16,(J92*(1-Скидка!$F$1)),(J92*(1-Скидка!$E$1)))))),2)</f>
        <v>166.77</v>
      </c>
      <c r="H92" s="311">
        <f t="shared" si="1"/>
        <v>0</v>
      </c>
      <c r="I92" s="312"/>
      <c r="J92" s="372">
        <f>ROUND(VLOOKUP(F92,'Полный поартикульный список'!A:E,5,0),2)</f>
        <v>166.77</v>
      </c>
      <c r="K92" s="314"/>
      <c r="M92" s="313"/>
      <c r="O92" s="314"/>
      <c r="P92" s="314"/>
      <c r="Q92" s="314"/>
      <c r="R92" s="314"/>
      <c r="S92" s="315"/>
      <c r="T92" s="314"/>
      <c r="U92" s="168"/>
      <c r="V92" s="193"/>
      <c r="W92" s="162"/>
      <c r="X92" s="162"/>
      <c r="Y92" s="193"/>
      <c r="Z92" s="162"/>
      <c r="AA92" s="162"/>
      <c r="AB92" s="162"/>
      <c r="AC92" s="162"/>
      <c r="AD92" s="167"/>
      <c r="AE92" s="168"/>
      <c r="AF92" s="168"/>
      <c r="AG92" s="169"/>
      <c r="AH92" s="169"/>
      <c r="AI92" s="169"/>
      <c r="AJ92" s="169"/>
      <c r="AK92" s="167"/>
      <c r="AL92" s="167"/>
      <c r="AM92" s="167"/>
      <c r="AN92" s="167"/>
      <c r="AO92" s="167"/>
      <c r="AP92" s="197"/>
      <c r="AQ92" s="197"/>
      <c r="AR92" s="197"/>
      <c r="AS92" s="197"/>
      <c r="AT92" s="197"/>
      <c r="AU92" s="316"/>
      <c r="AV92" s="316"/>
      <c r="AW92" s="316"/>
      <c r="AX92" s="316"/>
      <c r="AY92" s="316"/>
      <c r="AZ92" s="316"/>
    </row>
    <row r="93" spans="1:52" s="290" customFormat="1" x14ac:dyDescent="0.2">
      <c r="A93" s="322" t="s">
        <v>870</v>
      </c>
      <c r="B93" s="306" t="s">
        <v>857</v>
      </c>
      <c r="C93" s="324"/>
      <c r="D93" s="355" t="str">
        <f>VLOOKUP(F93,'Полный поартикульный список'!A:B,2,0)</f>
        <v>A15</v>
      </c>
      <c r="E93" s="308" t="s">
        <v>382</v>
      </c>
      <c r="F93" s="325">
        <v>29242002</v>
      </c>
      <c r="G93" s="310">
        <f>ROUND((IF(D93='!!!PG'!A$17,(J93*(1-Скидка!$H$1)),(IF(D93='!!!PG'!A$16,(J93*(1-Скидка!$F$1)),(J93*(1-Скидка!$E$1)))))),2)</f>
        <v>213.1</v>
      </c>
      <c r="H93" s="311">
        <f t="shared" si="1"/>
        <v>0</v>
      </c>
      <c r="I93" s="312"/>
      <c r="J93" s="372">
        <f>ROUND(VLOOKUP(F93,'Полный поартикульный список'!A:E,5,0),2)</f>
        <v>213.1</v>
      </c>
      <c r="K93" s="314"/>
      <c r="M93" s="313"/>
      <c r="O93" s="314"/>
      <c r="P93" s="314"/>
      <c r="Q93" s="314"/>
      <c r="R93" s="314"/>
      <c r="S93" s="315"/>
      <c r="T93" s="314"/>
      <c r="U93" s="168"/>
      <c r="V93" s="193"/>
      <c r="W93" s="162"/>
      <c r="X93" s="162"/>
      <c r="Y93" s="193"/>
      <c r="Z93" s="162"/>
      <c r="AA93" s="162"/>
      <c r="AB93" s="162"/>
      <c r="AC93" s="162"/>
      <c r="AD93" s="167"/>
      <c r="AE93" s="168"/>
      <c r="AF93" s="168"/>
      <c r="AG93" s="169"/>
      <c r="AH93" s="169"/>
      <c r="AI93" s="169"/>
      <c r="AJ93" s="169"/>
      <c r="AK93" s="167"/>
      <c r="AL93" s="167"/>
      <c r="AM93" s="167"/>
      <c r="AN93" s="167"/>
      <c r="AO93" s="167"/>
      <c r="AP93" s="197"/>
      <c r="AQ93" s="197"/>
      <c r="AR93" s="197"/>
      <c r="AS93" s="197"/>
      <c r="AT93" s="197"/>
      <c r="AU93" s="316"/>
      <c r="AV93" s="316"/>
      <c r="AW93" s="316"/>
      <c r="AX93" s="316"/>
      <c r="AY93" s="316"/>
      <c r="AZ93" s="316"/>
    </row>
    <row r="94" spans="1:52" s="290" customFormat="1" x14ac:dyDescent="0.2">
      <c r="A94" s="322" t="s">
        <v>871</v>
      </c>
      <c r="B94" s="306"/>
      <c r="C94" s="324"/>
      <c r="D94" s="355" t="str">
        <f>VLOOKUP(F94,'Полный поартикульный список'!A:B,2,0)</f>
        <v>A15</v>
      </c>
      <c r="E94" s="308" t="s">
        <v>382</v>
      </c>
      <c r="F94" s="325">
        <v>29261001</v>
      </c>
      <c r="G94" s="310">
        <f>ROUND((IF(D94='!!!PG'!A$17,(J94*(1-Скидка!$H$1)),(IF(D94='!!!PG'!A$16,(J94*(1-Скидка!$F$1)),(J94*(1-Скидка!$E$1)))))),2)</f>
        <v>277.95999999999998</v>
      </c>
      <c r="H94" s="311">
        <f t="shared" si="1"/>
        <v>0</v>
      </c>
      <c r="I94" s="312"/>
      <c r="J94" s="372">
        <f>ROUND(VLOOKUP(F94,'Полный поартикульный список'!A:E,5,0),2)</f>
        <v>277.95999999999998</v>
      </c>
      <c r="K94" s="314"/>
      <c r="M94" s="313"/>
      <c r="O94" s="314"/>
      <c r="P94" s="314"/>
      <c r="Q94" s="314"/>
      <c r="R94" s="314"/>
      <c r="S94" s="315"/>
      <c r="T94" s="314"/>
      <c r="U94" s="168"/>
      <c r="V94" s="193"/>
      <c r="W94" s="162"/>
      <c r="X94" s="162"/>
      <c r="Y94" s="193"/>
      <c r="Z94" s="162"/>
      <c r="AA94" s="162"/>
      <c r="AB94" s="162"/>
      <c r="AC94" s="162"/>
      <c r="AD94" s="167"/>
      <c r="AE94" s="168"/>
      <c r="AF94" s="168"/>
      <c r="AG94" s="169"/>
      <c r="AH94" s="169"/>
      <c r="AI94" s="169"/>
      <c r="AJ94" s="169"/>
      <c r="AK94" s="167"/>
      <c r="AL94" s="167"/>
      <c r="AM94" s="167"/>
      <c r="AN94" s="167"/>
      <c r="AO94" s="167"/>
      <c r="AP94" s="197"/>
      <c r="AQ94" s="197"/>
      <c r="AR94" s="197"/>
      <c r="AS94" s="197"/>
      <c r="AT94" s="197"/>
      <c r="AU94" s="316"/>
      <c r="AV94" s="316"/>
      <c r="AW94" s="316"/>
      <c r="AX94" s="316"/>
      <c r="AY94" s="316"/>
      <c r="AZ94" s="316"/>
    </row>
    <row r="95" spans="1:52" s="290" customFormat="1" x14ac:dyDescent="0.2">
      <c r="A95" s="322" t="s">
        <v>872</v>
      </c>
      <c r="B95" s="306"/>
      <c r="C95" s="324"/>
      <c r="D95" s="355" t="str">
        <f>VLOOKUP(F95,'Полный поартикульный список'!A:B,2,0)</f>
        <v>A15</v>
      </c>
      <c r="E95" s="308" t="s">
        <v>382</v>
      </c>
      <c r="F95" s="325">
        <v>29251020</v>
      </c>
      <c r="G95" s="310">
        <f>ROUND((IF(D95='!!!PG'!A$17,(J95*(1-Скидка!$H$1)),(IF(D95='!!!PG'!A$16,(J95*(1-Скидка!$F$1)),(J95*(1-Скидка!$E$1)))))),2)</f>
        <v>231.63</v>
      </c>
      <c r="H95" s="311">
        <f t="shared" si="1"/>
        <v>0</v>
      </c>
      <c r="I95" s="312"/>
      <c r="J95" s="372">
        <f>ROUND(VLOOKUP(F95,'Полный поартикульный список'!A:E,5,0),2)</f>
        <v>231.63</v>
      </c>
      <c r="K95" s="314"/>
      <c r="M95" s="313"/>
      <c r="O95" s="314"/>
      <c r="P95" s="314"/>
      <c r="Q95" s="314"/>
      <c r="R95" s="314"/>
      <c r="S95" s="315"/>
      <c r="T95" s="314"/>
      <c r="U95" s="168"/>
      <c r="V95" s="193"/>
      <c r="W95" s="162"/>
      <c r="X95" s="162"/>
      <c r="Y95" s="193"/>
      <c r="Z95" s="162"/>
      <c r="AA95" s="162"/>
      <c r="AB95" s="162"/>
      <c r="AC95" s="162"/>
      <c r="AD95" s="167"/>
      <c r="AE95" s="168"/>
      <c r="AF95" s="168"/>
      <c r="AG95" s="169"/>
      <c r="AH95" s="169"/>
      <c r="AI95" s="169"/>
      <c r="AJ95" s="169"/>
      <c r="AK95" s="167"/>
      <c r="AL95" s="167"/>
      <c r="AM95" s="167"/>
      <c r="AN95" s="167"/>
      <c r="AO95" s="167"/>
      <c r="AP95" s="197"/>
      <c r="AQ95" s="197"/>
      <c r="AR95" s="197"/>
      <c r="AS95" s="197"/>
      <c r="AT95" s="197"/>
      <c r="AU95" s="316"/>
      <c r="AV95" s="316"/>
      <c r="AW95" s="316"/>
      <c r="AX95" s="316"/>
      <c r="AY95" s="316"/>
      <c r="AZ95" s="316"/>
    </row>
    <row r="96" spans="1:52" s="290" customFormat="1" x14ac:dyDescent="0.2">
      <c r="A96" s="322" t="s">
        <v>873</v>
      </c>
      <c r="B96" s="323"/>
      <c r="C96" s="324"/>
      <c r="D96" s="355" t="str">
        <f>VLOOKUP(F96,'Полный поартикульный список'!A:B,2,0)</f>
        <v>A15</v>
      </c>
      <c r="E96" s="308" t="s">
        <v>382</v>
      </c>
      <c r="F96" s="325">
        <v>29251022</v>
      </c>
      <c r="G96" s="310">
        <f>ROUND((IF(D96='!!!PG'!A$17,(J96*(1-Скидка!$H$1)),(IF(D96='!!!PG'!A$16,(J96*(1-Скидка!$F$1)),(J96*(1-Скидка!$E$1)))))),2)</f>
        <v>231.63</v>
      </c>
      <c r="H96" s="311">
        <f t="shared" si="1"/>
        <v>231.63</v>
      </c>
      <c r="I96" s="312">
        <v>1</v>
      </c>
      <c r="J96" s="372">
        <f>ROUND(VLOOKUP(F96,'Полный поартикульный список'!A:E,5,0),2)</f>
        <v>231.63</v>
      </c>
      <c r="K96" s="314"/>
      <c r="M96" s="313"/>
      <c r="O96" s="314"/>
      <c r="P96" s="314"/>
      <c r="Q96" s="314"/>
      <c r="R96" s="314"/>
      <c r="S96" s="315"/>
      <c r="T96" s="314"/>
      <c r="U96" s="168"/>
      <c r="V96" s="193"/>
      <c r="W96" s="162"/>
      <c r="X96" s="162"/>
      <c r="Y96" s="193"/>
      <c r="Z96" s="162"/>
      <c r="AA96" s="162"/>
      <c r="AB96" s="162"/>
      <c r="AC96" s="162"/>
      <c r="AD96" s="167"/>
      <c r="AE96" s="168"/>
      <c r="AF96" s="168"/>
      <c r="AG96" s="169"/>
      <c r="AH96" s="169"/>
      <c r="AI96" s="169"/>
      <c r="AJ96" s="169"/>
      <c r="AK96" s="167"/>
      <c r="AL96" s="167"/>
      <c r="AM96" s="167"/>
      <c r="AN96" s="167"/>
      <c r="AO96" s="167"/>
      <c r="AP96" s="197"/>
      <c r="AQ96" s="197"/>
      <c r="AR96" s="197"/>
      <c r="AS96" s="197"/>
      <c r="AT96" s="197"/>
      <c r="AU96" s="316"/>
      <c r="AV96" s="316"/>
      <c r="AW96" s="316"/>
      <c r="AX96" s="316"/>
      <c r="AY96" s="316"/>
      <c r="AZ96" s="316"/>
    </row>
    <row r="97" spans="1:52" s="290" customFormat="1" x14ac:dyDescent="0.2">
      <c r="A97" s="322" t="s">
        <v>874</v>
      </c>
      <c r="B97" s="323"/>
      <c r="C97" s="324"/>
      <c r="D97" s="355" t="str">
        <f>VLOOKUP(F97,'Полный поартикульный список'!A:B,2,0)</f>
        <v>A15</v>
      </c>
      <c r="E97" s="308" t="s">
        <v>382</v>
      </c>
      <c r="F97" s="325">
        <v>29252020</v>
      </c>
      <c r="G97" s="310">
        <f>ROUND((IF(D97='!!!PG'!A$17,(J97*(1-Скидка!$H$1)),(IF(D97='!!!PG'!A$16,(J97*(1-Скидка!$F$1)),(J97*(1-Скидка!$E$1)))))),2)</f>
        <v>463.27</v>
      </c>
      <c r="H97" s="311">
        <f t="shared" si="1"/>
        <v>0</v>
      </c>
      <c r="I97" s="312"/>
      <c r="J97" s="372">
        <f>ROUND(VLOOKUP(F97,'Полный поартикульный список'!A:E,5,0),2)</f>
        <v>463.27</v>
      </c>
      <c r="K97" s="314"/>
      <c r="M97" s="313"/>
      <c r="O97" s="314"/>
      <c r="P97" s="314"/>
      <c r="Q97" s="314"/>
      <c r="R97" s="314"/>
      <c r="S97" s="315"/>
      <c r="T97" s="314"/>
      <c r="U97" s="168"/>
      <c r="V97" s="193"/>
      <c r="W97" s="162"/>
      <c r="X97" s="162"/>
      <c r="Y97" s="193"/>
      <c r="Z97" s="162"/>
      <c r="AA97" s="162"/>
      <c r="AB97" s="162"/>
      <c r="AC97" s="162"/>
      <c r="AD97" s="167"/>
      <c r="AE97" s="168"/>
      <c r="AF97" s="168"/>
      <c r="AG97" s="169"/>
      <c r="AH97" s="169"/>
      <c r="AI97" s="169"/>
      <c r="AJ97" s="169"/>
      <c r="AK97" s="167"/>
      <c r="AL97" s="167"/>
      <c r="AM97" s="167"/>
      <c r="AN97" s="167"/>
      <c r="AO97" s="167"/>
      <c r="AP97" s="197"/>
      <c r="AQ97" s="197"/>
      <c r="AR97" s="197"/>
      <c r="AS97" s="197"/>
      <c r="AT97" s="197"/>
      <c r="AU97" s="316"/>
      <c r="AV97" s="316"/>
      <c r="AW97" s="316"/>
      <c r="AX97" s="316"/>
      <c r="AY97" s="316"/>
      <c r="AZ97" s="316"/>
    </row>
    <row r="98" spans="1:52" s="290" customFormat="1" x14ac:dyDescent="0.2">
      <c r="A98" s="322" t="s">
        <v>875</v>
      </c>
      <c r="B98" s="323"/>
      <c r="C98" s="324"/>
      <c r="D98" s="355" t="str">
        <f>VLOOKUP(F98,'Полный поартикульный список'!A:B,2,0)</f>
        <v>A15</v>
      </c>
      <c r="E98" s="308" t="s">
        <v>382</v>
      </c>
      <c r="F98" s="325">
        <v>29252022</v>
      </c>
      <c r="G98" s="310">
        <f>ROUND((IF(D98='!!!PG'!A$17,(J98*(1-Скидка!$H$1)),(IF(D98='!!!PG'!A$16,(J98*(1-Скидка!$F$1)),(J98*(1-Скидка!$E$1)))))),2)</f>
        <v>463.27</v>
      </c>
      <c r="H98" s="311">
        <f t="shared" si="1"/>
        <v>0</v>
      </c>
      <c r="I98" s="312"/>
      <c r="J98" s="372">
        <f>ROUND(VLOOKUP(F98,'Полный поартикульный список'!A:E,5,0),2)</f>
        <v>463.27</v>
      </c>
      <c r="K98" s="314"/>
      <c r="M98" s="313"/>
      <c r="O98" s="314"/>
      <c r="P98" s="314"/>
      <c r="Q98" s="314"/>
      <c r="R98" s="314"/>
      <c r="S98" s="315"/>
      <c r="T98" s="314"/>
      <c r="U98" s="168"/>
      <c r="V98" s="193"/>
      <c r="W98" s="162"/>
      <c r="X98" s="162"/>
      <c r="Y98" s="193"/>
      <c r="Z98" s="162"/>
      <c r="AA98" s="162"/>
      <c r="AB98" s="162"/>
      <c r="AC98" s="162"/>
      <c r="AD98" s="167"/>
      <c r="AE98" s="168"/>
      <c r="AF98" s="168"/>
      <c r="AG98" s="169"/>
      <c r="AH98" s="169"/>
      <c r="AI98" s="169"/>
      <c r="AJ98" s="169"/>
      <c r="AK98" s="167"/>
      <c r="AL98" s="167"/>
      <c r="AM98" s="167"/>
      <c r="AN98" s="167"/>
      <c r="AO98" s="167"/>
      <c r="AP98" s="197"/>
      <c r="AQ98" s="197"/>
      <c r="AR98" s="197"/>
      <c r="AS98" s="197"/>
      <c r="AT98" s="197"/>
      <c r="AU98" s="316"/>
      <c r="AV98" s="316"/>
      <c r="AW98" s="316"/>
      <c r="AX98" s="316"/>
      <c r="AY98" s="316"/>
      <c r="AZ98" s="316"/>
    </row>
    <row r="99" spans="1:52" s="290" customFormat="1" x14ac:dyDescent="0.2">
      <c r="A99" s="322" t="s">
        <v>876</v>
      </c>
      <c r="B99" s="323"/>
      <c r="C99" s="324"/>
      <c r="D99" s="355" t="str">
        <f>VLOOKUP(F99,'Полный поартикульный список'!A:B,2,0)</f>
        <v>A15</v>
      </c>
      <c r="E99" s="308" t="s">
        <v>382</v>
      </c>
      <c r="F99" s="325">
        <v>29253001</v>
      </c>
      <c r="G99" s="310">
        <f>ROUND((IF(D99='!!!PG'!A$17,(J99*(1-Скидка!$H$1)),(IF(D99='!!!PG'!A$16,(J99*(1-Скидка!$F$1)),(J99*(1-Скидка!$E$1)))))),2)</f>
        <v>231.63</v>
      </c>
      <c r="H99" s="311">
        <f t="shared" si="1"/>
        <v>0</v>
      </c>
      <c r="I99" s="312"/>
      <c r="J99" s="372">
        <f>ROUND(VLOOKUP(F99,'Полный поартикульный список'!A:E,5,0),2)</f>
        <v>231.63</v>
      </c>
      <c r="K99" s="314"/>
      <c r="M99" s="313"/>
      <c r="O99" s="314"/>
      <c r="P99" s="314"/>
      <c r="Q99" s="314"/>
      <c r="R99" s="314"/>
      <c r="S99" s="315"/>
      <c r="T99" s="314"/>
      <c r="U99" s="168"/>
      <c r="V99" s="193"/>
      <c r="W99" s="162"/>
      <c r="X99" s="162"/>
      <c r="Y99" s="193"/>
      <c r="Z99" s="162"/>
      <c r="AA99" s="162"/>
      <c r="AB99" s="162"/>
      <c r="AC99" s="162"/>
      <c r="AD99" s="167"/>
      <c r="AE99" s="168"/>
      <c r="AF99" s="168"/>
      <c r="AG99" s="169"/>
      <c r="AH99" s="169"/>
      <c r="AI99" s="169"/>
      <c r="AJ99" s="169"/>
      <c r="AK99" s="167"/>
      <c r="AL99" s="167"/>
      <c r="AM99" s="167"/>
      <c r="AN99" s="167"/>
      <c r="AO99" s="167"/>
      <c r="AP99" s="197"/>
      <c r="AQ99" s="197"/>
      <c r="AR99" s="197"/>
      <c r="AS99" s="197"/>
      <c r="AT99" s="197"/>
      <c r="AU99" s="316"/>
      <c r="AV99" s="316"/>
      <c r="AW99" s="316"/>
      <c r="AX99" s="316"/>
      <c r="AY99" s="316"/>
      <c r="AZ99" s="316"/>
    </row>
    <row r="100" spans="1:52" s="290" customFormat="1" x14ac:dyDescent="0.2">
      <c r="A100" s="322" t="s">
        <v>877</v>
      </c>
      <c r="B100" s="323"/>
      <c r="C100" s="324"/>
      <c r="D100" s="355" t="str">
        <f>VLOOKUP(F100,'Полный поартикульный список'!A:B,2,0)</f>
        <v>A15</v>
      </c>
      <c r="E100" s="308" t="s">
        <v>382</v>
      </c>
      <c r="F100" s="325">
        <v>29253002</v>
      </c>
      <c r="G100" s="310">
        <f>ROUND((IF(D100='!!!PG'!A$17,(J100*(1-Скидка!$H$1)),(IF(D100='!!!PG'!A$16,(J100*(1-Скидка!$F$1)),(J100*(1-Скидка!$E$1)))))),2)</f>
        <v>104.34</v>
      </c>
      <c r="H100" s="311">
        <f t="shared" si="1"/>
        <v>0</v>
      </c>
      <c r="I100" s="312"/>
      <c r="J100" s="372">
        <f>ROUND(VLOOKUP(F100,'Полный поартикульный список'!A:E,5,0),2)</f>
        <v>104.34</v>
      </c>
      <c r="K100" s="314"/>
      <c r="M100" s="313"/>
      <c r="O100" s="314"/>
      <c r="P100" s="314"/>
      <c r="Q100" s="314"/>
      <c r="R100" s="314"/>
      <c r="S100" s="315"/>
      <c r="T100" s="314"/>
      <c r="U100" s="168"/>
      <c r="V100" s="193"/>
      <c r="W100" s="162"/>
      <c r="X100" s="162"/>
      <c r="Y100" s="193"/>
      <c r="Z100" s="162"/>
      <c r="AA100" s="162"/>
      <c r="AB100" s="162"/>
      <c r="AC100" s="162"/>
      <c r="AD100" s="167"/>
      <c r="AE100" s="168"/>
      <c r="AF100" s="168"/>
      <c r="AG100" s="169"/>
      <c r="AH100" s="169"/>
      <c r="AI100" s="169"/>
      <c r="AJ100" s="169"/>
      <c r="AK100" s="167"/>
      <c r="AL100" s="167"/>
      <c r="AM100" s="167"/>
      <c r="AN100" s="167"/>
      <c r="AO100" s="167"/>
      <c r="AP100" s="197"/>
      <c r="AQ100" s="197"/>
      <c r="AR100" s="197"/>
      <c r="AS100" s="197"/>
      <c r="AT100" s="197"/>
      <c r="AU100" s="316"/>
      <c r="AV100" s="316"/>
      <c r="AW100" s="316"/>
      <c r="AX100" s="316"/>
      <c r="AY100" s="316"/>
      <c r="AZ100" s="316"/>
    </row>
    <row r="101" spans="1:52" s="290" customFormat="1" x14ac:dyDescent="0.2">
      <c r="A101" s="322" t="s">
        <v>878</v>
      </c>
      <c r="B101" s="323"/>
      <c r="C101" s="324"/>
      <c r="D101" s="355" t="str">
        <f>VLOOKUP(F101,'Полный поартикульный список'!A:B,2,0)</f>
        <v>A15</v>
      </c>
      <c r="E101" s="308" t="s">
        <v>382</v>
      </c>
      <c r="F101" s="325">
        <v>29254001</v>
      </c>
      <c r="G101" s="310">
        <f>ROUND((IF(D101='!!!PG'!A$17,(J101*(1-Скидка!$H$1)),(IF(D101='!!!PG'!A$16,(J101*(1-Скидка!$F$1)),(J101*(1-Скидка!$E$1)))))),2)</f>
        <v>104.34</v>
      </c>
      <c r="H101" s="311">
        <f t="shared" si="1"/>
        <v>0</v>
      </c>
      <c r="I101" s="312"/>
      <c r="J101" s="372">
        <f>ROUND(VLOOKUP(F101,'Полный поартикульный список'!A:E,5,0),2)</f>
        <v>104.34</v>
      </c>
      <c r="K101" s="314"/>
      <c r="M101" s="313"/>
      <c r="O101" s="314"/>
      <c r="P101" s="314"/>
      <c r="Q101" s="314"/>
      <c r="R101" s="314"/>
      <c r="S101" s="315"/>
      <c r="T101" s="314"/>
      <c r="U101" s="168"/>
      <c r="V101" s="193"/>
      <c r="W101" s="162"/>
      <c r="X101" s="162"/>
      <c r="Y101" s="193"/>
      <c r="Z101" s="162"/>
      <c r="AA101" s="162"/>
      <c r="AB101" s="162"/>
      <c r="AC101" s="162"/>
      <c r="AD101" s="167"/>
      <c r="AE101" s="168"/>
      <c r="AF101" s="168"/>
      <c r="AG101" s="169"/>
      <c r="AH101" s="169"/>
      <c r="AI101" s="169"/>
      <c r="AJ101" s="169"/>
      <c r="AK101" s="167"/>
      <c r="AL101" s="167"/>
      <c r="AM101" s="167"/>
      <c r="AN101" s="167"/>
      <c r="AO101" s="167"/>
      <c r="AP101" s="197"/>
      <c r="AQ101" s="197"/>
      <c r="AR101" s="197"/>
      <c r="AS101" s="197"/>
      <c r="AT101" s="197"/>
      <c r="AU101" s="316"/>
      <c r="AV101" s="316"/>
      <c r="AW101" s="316"/>
      <c r="AX101" s="316"/>
      <c r="AY101" s="316"/>
      <c r="AZ101" s="316"/>
    </row>
    <row r="102" spans="1:52" s="290" customFormat="1" x14ac:dyDescent="0.2">
      <c r="A102" s="322" t="s">
        <v>879</v>
      </c>
      <c r="B102" s="306" t="s">
        <v>857</v>
      </c>
      <c r="C102" s="324"/>
      <c r="D102" s="355" t="str">
        <f>VLOOKUP(F102,'Полный поартикульный список'!A:B,2,0)</f>
        <v>A15</v>
      </c>
      <c r="E102" s="308" t="s">
        <v>382</v>
      </c>
      <c r="F102" s="325">
        <v>29271001</v>
      </c>
      <c r="G102" s="310">
        <f>ROUND((IF(D102='!!!PG'!A$17,(J102*(1-Скидка!$H$1)),(IF(D102='!!!PG'!A$16,(J102*(1-Скидка!$F$1)),(J102*(1-Скидка!$E$1)))))),2)</f>
        <v>101.92</v>
      </c>
      <c r="H102" s="311">
        <f t="shared" si="1"/>
        <v>0</v>
      </c>
      <c r="I102" s="312"/>
      <c r="J102" s="372">
        <f>ROUND(VLOOKUP(F102,'Полный поартикульный список'!A:E,5,0),2)</f>
        <v>101.92</v>
      </c>
      <c r="K102" s="314"/>
      <c r="M102" s="313"/>
      <c r="O102" s="314"/>
      <c r="P102" s="314"/>
      <c r="Q102" s="314"/>
      <c r="R102" s="314"/>
      <c r="S102" s="315"/>
      <c r="T102" s="314"/>
      <c r="U102" s="168"/>
      <c r="V102" s="193"/>
      <c r="W102" s="162"/>
      <c r="X102" s="162"/>
      <c r="Y102" s="193"/>
      <c r="Z102" s="162"/>
      <c r="AA102" s="162"/>
      <c r="AB102" s="162"/>
      <c r="AC102" s="162"/>
      <c r="AD102" s="167"/>
      <c r="AE102" s="168"/>
      <c r="AF102" s="168"/>
      <c r="AG102" s="169"/>
      <c r="AH102" s="169"/>
      <c r="AI102" s="169"/>
      <c r="AJ102" s="169"/>
      <c r="AK102" s="167"/>
      <c r="AL102" s="167"/>
      <c r="AM102" s="167"/>
      <c r="AN102" s="167"/>
      <c r="AO102" s="167"/>
      <c r="AP102" s="197"/>
      <c r="AQ102" s="197"/>
      <c r="AR102" s="197"/>
      <c r="AS102" s="197"/>
      <c r="AT102" s="197"/>
      <c r="AU102" s="316"/>
      <c r="AV102" s="316"/>
      <c r="AW102" s="316"/>
      <c r="AX102" s="316"/>
      <c r="AY102" s="316"/>
      <c r="AZ102" s="316"/>
    </row>
    <row r="103" spans="1:52" s="290" customFormat="1" x14ac:dyDescent="0.2">
      <c r="A103" s="322" t="s">
        <v>880</v>
      </c>
      <c r="B103" s="306" t="s">
        <v>859</v>
      </c>
      <c r="C103" s="324"/>
      <c r="D103" s="355" t="str">
        <f>VLOOKUP(F103,'Полный поартикульный список'!A:B,2,0)</f>
        <v>A15</v>
      </c>
      <c r="E103" s="308" t="s">
        <v>382</v>
      </c>
      <c r="F103" s="325">
        <v>29271002</v>
      </c>
      <c r="G103" s="310">
        <f>ROUND((IF(D103='!!!PG'!A$17,(J103*(1-Скидка!$H$1)),(IF(D103='!!!PG'!A$16,(J103*(1-Скидка!$F$1)),(J103*(1-Скидка!$E$1)))))),2)</f>
        <v>101.92</v>
      </c>
      <c r="H103" s="311">
        <f t="shared" si="1"/>
        <v>0</v>
      </c>
      <c r="I103" s="312"/>
      <c r="J103" s="372">
        <f>ROUND(VLOOKUP(F103,'Полный поартикульный список'!A:E,5,0),2)</f>
        <v>101.92</v>
      </c>
      <c r="K103" s="314"/>
      <c r="M103" s="313"/>
      <c r="O103" s="314"/>
      <c r="P103" s="314"/>
      <c r="Q103" s="314"/>
      <c r="R103" s="314"/>
      <c r="S103" s="315"/>
      <c r="T103" s="314"/>
      <c r="U103" s="168"/>
      <c r="V103" s="193"/>
      <c r="W103" s="162"/>
      <c r="X103" s="162"/>
      <c r="Y103" s="193"/>
      <c r="Z103" s="162"/>
      <c r="AA103" s="162"/>
      <c r="AB103" s="162"/>
      <c r="AC103" s="162"/>
      <c r="AD103" s="167"/>
      <c r="AE103" s="168"/>
      <c r="AF103" s="168"/>
      <c r="AG103" s="169"/>
      <c r="AH103" s="169"/>
      <c r="AI103" s="169"/>
      <c r="AJ103" s="169"/>
      <c r="AK103" s="167"/>
      <c r="AL103" s="167"/>
      <c r="AM103" s="167"/>
      <c r="AN103" s="167"/>
      <c r="AO103" s="167"/>
      <c r="AP103" s="197"/>
      <c r="AQ103" s="197"/>
      <c r="AR103" s="197"/>
      <c r="AS103" s="197"/>
      <c r="AT103" s="197"/>
      <c r="AU103" s="316"/>
      <c r="AV103" s="316"/>
      <c r="AW103" s="316"/>
      <c r="AX103" s="316"/>
      <c r="AY103" s="316"/>
      <c r="AZ103" s="316"/>
    </row>
    <row r="104" spans="1:52" s="290" customFormat="1" x14ac:dyDescent="0.2">
      <c r="A104" s="322" t="s">
        <v>881</v>
      </c>
      <c r="B104" s="306" t="s">
        <v>832</v>
      </c>
      <c r="C104" s="324"/>
      <c r="D104" s="355" t="str">
        <f>VLOOKUP(F104,'Полный поартикульный список'!A:B,2,0)</f>
        <v>A15</v>
      </c>
      <c r="E104" s="308" t="s">
        <v>382</v>
      </c>
      <c r="F104" s="325">
        <v>29271003</v>
      </c>
      <c r="G104" s="310">
        <f>ROUND((IF(D104='!!!PG'!A$17,(J104*(1-Скидка!$H$1)),(IF(D104='!!!PG'!A$16,(J104*(1-Скидка!$F$1)),(J104*(1-Скидка!$E$1)))))),2)</f>
        <v>148.25</v>
      </c>
      <c r="H104" s="311">
        <f t="shared" si="1"/>
        <v>0</v>
      </c>
      <c r="I104" s="312"/>
      <c r="J104" s="372">
        <f>ROUND(VLOOKUP(F104,'Полный поартикульный список'!A:E,5,0),2)</f>
        <v>148.25</v>
      </c>
      <c r="K104" s="314"/>
      <c r="M104" s="313"/>
      <c r="O104" s="314"/>
      <c r="P104" s="314"/>
      <c r="Q104" s="314"/>
      <c r="R104" s="314"/>
      <c r="S104" s="315"/>
      <c r="T104" s="314"/>
      <c r="U104" s="168"/>
      <c r="V104" s="193"/>
      <c r="W104" s="162"/>
      <c r="X104" s="162"/>
      <c r="Y104" s="193"/>
      <c r="Z104" s="162"/>
      <c r="AA104" s="162"/>
      <c r="AB104" s="162"/>
      <c r="AC104" s="162"/>
      <c r="AD104" s="167"/>
      <c r="AE104" s="168"/>
      <c r="AF104" s="168"/>
      <c r="AG104" s="169"/>
      <c r="AH104" s="169"/>
      <c r="AI104" s="169"/>
      <c r="AJ104" s="169"/>
      <c r="AK104" s="167"/>
      <c r="AL104" s="167"/>
      <c r="AM104" s="167"/>
      <c r="AN104" s="167"/>
      <c r="AO104" s="167"/>
      <c r="AP104" s="197"/>
      <c r="AQ104" s="197"/>
      <c r="AR104" s="197"/>
      <c r="AS104" s="197"/>
      <c r="AT104" s="197"/>
      <c r="AU104" s="316"/>
      <c r="AV104" s="316"/>
      <c r="AW104" s="316"/>
      <c r="AX104" s="316"/>
      <c r="AY104" s="316"/>
      <c r="AZ104" s="316"/>
    </row>
    <row r="105" spans="1:52" s="290" customFormat="1" x14ac:dyDescent="0.2">
      <c r="A105" s="322" t="s">
        <v>882</v>
      </c>
      <c r="B105" s="306" t="s">
        <v>857</v>
      </c>
      <c r="C105" s="324"/>
      <c r="D105" s="355" t="str">
        <f>VLOOKUP(F105,'Полный поартикульный список'!A:B,2,0)</f>
        <v>A15</v>
      </c>
      <c r="E105" s="308" t="s">
        <v>382</v>
      </c>
      <c r="F105" s="325">
        <v>29272001</v>
      </c>
      <c r="G105" s="310">
        <f>ROUND((IF(D105='!!!PG'!A$17,(J105*(1-Скидка!$H$1)),(IF(D105='!!!PG'!A$16,(J105*(1-Скидка!$F$1)),(J105*(1-Скидка!$E$1)))))),2)</f>
        <v>240.9</v>
      </c>
      <c r="H105" s="311">
        <f t="shared" si="1"/>
        <v>0</v>
      </c>
      <c r="I105" s="312"/>
      <c r="J105" s="372">
        <f>ROUND(VLOOKUP(F105,'Полный поартикульный список'!A:E,5,0),2)</f>
        <v>240.9</v>
      </c>
      <c r="K105" s="314"/>
      <c r="M105" s="313"/>
      <c r="O105" s="314"/>
      <c r="P105" s="314"/>
      <c r="Q105" s="314"/>
      <c r="R105" s="314"/>
      <c r="S105" s="315"/>
      <c r="T105" s="314"/>
      <c r="U105" s="168"/>
      <c r="V105" s="193"/>
      <c r="W105" s="162"/>
      <c r="X105" s="162"/>
      <c r="Y105" s="193"/>
      <c r="Z105" s="162"/>
      <c r="AA105" s="162"/>
      <c r="AB105" s="162"/>
      <c r="AC105" s="162"/>
      <c r="AD105" s="167"/>
      <c r="AE105" s="168"/>
      <c r="AF105" s="168"/>
      <c r="AG105" s="169"/>
      <c r="AH105" s="169"/>
      <c r="AI105" s="169"/>
      <c r="AJ105" s="169"/>
      <c r="AK105" s="167"/>
      <c r="AL105" s="167"/>
      <c r="AM105" s="167"/>
      <c r="AN105" s="167"/>
      <c r="AO105" s="167"/>
      <c r="AP105" s="197"/>
      <c r="AQ105" s="197"/>
      <c r="AR105" s="197"/>
      <c r="AS105" s="197"/>
      <c r="AT105" s="197"/>
      <c r="AU105" s="316"/>
      <c r="AV105" s="316"/>
      <c r="AW105" s="316"/>
      <c r="AX105" s="316"/>
      <c r="AY105" s="316"/>
      <c r="AZ105" s="316"/>
    </row>
    <row r="106" spans="1:52" s="290" customFormat="1" x14ac:dyDescent="0.2">
      <c r="A106" s="322" t="s">
        <v>883</v>
      </c>
      <c r="B106" s="306" t="s">
        <v>859</v>
      </c>
      <c r="C106" s="324"/>
      <c r="D106" s="355" t="str">
        <f>VLOOKUP(F106,'Полный поартикульный список'!A:B,2,0)</f>
        <v>A15</v>
      </c>
      <c r="E106" s="308" t="s">
        <v>382</v>
      </c>
      <c r="F106" s="325">
        <v>29272002</v>
      </c>
      <c r="G106" s="310">
        <f>ROUND((IF(D106='!!!PG'!A$17,(J106*(1-Скидка!$H$1)),(IF(D106='!!!PG'!A$16,(J106*(1-Скидка!$F$1)),(J106*(1-Скидка!$E$1)))))),2)</f>
        <v>240.9</v>
      </c>
      <c r="H106" s="311">
        <f t="shared" si="1"/>
        <v>0</v>
      </c>
      <c r="I106" s="312"/>
      <c r="J106" s="372">
        <f>ROUND(VLOOKUP(F106,'Полный поартикульный список'!A:E,5,0),2)</f>
        <v>240.9</v>
      </c>
      <c r="K106" s="314"/>
      <c r="M106" s="313"/>
      <c r="O106" s="314"/>
      <c r="P106" s="314"/>
      <c r="Q106" s="314"/>
      <c r="R106" s="314"/>
      <c r="S106" s="315"/>
      <c r="T106" s="314"/>
      <c r="U106" s="168"/>
      <c r="V106" s="193"/>
      <c r="W106" s="162"/>
      <c r="X106" s="162"/>
      <c r="Y106" s="193"/>
      <c r="Z106" s="162"/>
      <c r="AA106" s="162"/>
      <c r="AB106" s="162"/>
      <c r="AC106" s="162"/>
      <c r="AD106" s="167"/>
      <c r="AE106" s="168"/>
      <c r="AF106" s="168"/>
      <c r="AG106" s="169"/>
      <c r="AH106" s="169"/>
      <c r="AI106" s="169"/>
      <c r="AJ106" s="169"/>
      <c r="AK106" s="167"/>
      <c r="AL106" s="167"/>
      <c r="AM106" s="167"/>
      <c r="AN106" s="167"/>
      <c r="AO106" s="167"/>
      <c r="AP106" s="197"/>
      <c r="AQ106" s="197"/>
      <c r="AR106" s="197"/>
      <c r="AS106" s="197"/>
      <c r="AT106" s="197"/>
      <c r="AU106" s="316"/>
      <c r="AV106" s="316"/>
      <c r="AW106" s="316"/>
      <c r="AX106" s="316"/>
      <c r="AY106" s="316"/>
      <c r="AZ106" s="316"/>
    </row>
    <row r="107" spans="1:52" s="290" customFormat="1" x14ac:dyDescent="0.2">
      <c r="A107" s="322" t="s">
        <v>884</v>
      </c>
      <c r="B107" s="306" t="s">
        <v>832</v>
      </c>
      <c r="C107" s="324"/>
      <c r="D107" s="355" t="str">
        <f>VLOOKUP(F107,'Полный поартикульный список'!A:B,2,0)</f>
        <v>A15</v>
      </c>
      <c r="E107" s="308" t="s">
        <v>382</v>
      </c>
      <c r="F107" s="325">
        <v>29272003</v>
      </c>
      <c r="G107" s="310">
        <f>ROUND((IF(D107='!!!PG'!A$17,(J107*(1-Скидка!$H$1)),(IF(D107='!!!PG'!A$16,(J107*(1-Скидка!$F$1)),(J107*(1-Скидка!$E$1)))))),2)</f>
        <v>287.23</v>
      </c>
      <c r="H107" s="311">
        <f t="shared" si="1"/>
        <v>0</v>
      </c>
      <c r="I107" s="312"/>
      <c r="J107" s="372">
        <f>ROUND(VLOOKUP(F107,'Полный поартикульный список'!A:E,5,0),2)</f>
        <v>287.23</v>
      </c>
      <c r="K107" s="314"/>
      <c r="M107" s="313"/>
      <c r="O107" s="314"/>
      <c r="P107" s="314"/>
      <c r="Q107" s="314"/>
      <c r="R107" s="314"/>
      <c r="S107" s="315"/>
      <c r="T107" s="314"/>
      <c r="U107" s="168"/>
      <c r="V107" s="193"/>
      <c r="W107" s="162"/>
      <c r="X107" s="162"/>
      <c r="Y107" s="193"/>
      <c r="Z107" s="162"/>
      <c r="AA107" s="162"/>
      <c r="AB107" s="162"/>
      <c r="AC107" s="162"/>
      <c r="AD107" s="167"/>
      <c r="AE107" s="168"/>
      <c r="AF107" s="168"/>
      <c r="AG107" s="169"/>
      <c r="AH107" s="169"/>
      <c r="AI107" s="169"/>
      <c r="AJ107" s="169"/>
      <c r="AK107" s="167"/>
      <c r="AL107" s="167"/>
      <c r="AM107" s="167"/>
      <c r="AN107" s="167"/>
      <c r="AO107" s="167"/>
      <c r="AP107" s="197"/>
      <c r="AQ107" s="197"/>
      <c r="AR107" s="197"/>
      <c r="AS107" s="197"/>
      <c r="AT107" s="197"/>
      <c r="AU107" s="316"/>
      <c r="AV107" s="316"/>
      <c r="AW107" s="316"/>
      <c r="AX107" s="316"/>
      <c r="AY107" s="316"/>
      <c r="AZ107" s="316"/>
    </row>
    <row r="108" spans="1:52" s="290" customFormat="1" x14ac:dyDescent="0.2">
      <c r="A108" s="322" t="s">
        <v>885</v>
      </c>
      <c r="B108" s="306" t="s">
        <v>857</v>
      </c>
      <c r="C108" s="324"/>
      <c r="D108" s="355" t="str">
        <f>VLOOKUP(F108,'Полный поартикульный список'!A:B,2,0)</f>
        <v>A15</v>
      </c>
      <c r="E108" s="308" t="s">
        <v>382</v>
      </c>
      <c r="F108" s="325">
        <v>29275001</v>
      </c>
      <c r="G108" s="310">
        <f>ROUND((IF(D108='!!!PG'!A$17,(J108*(1-Скидка!$H$1)),(IF(D108='!!!PG'!A$16,(J108*(1-Скидка!$F$1)),(J108*(1-Скидка!$E$1)))))),2)</f>
        <v>101.92</v>
      </c>
      <c r="H108" s="311">
        <f t="shared" si="1"/>
        <v>101.92</v>
      </c>
      <c r="I108" s="312">
        <v>1</v>
      </c>
      <c r="J108" s="372">
        <f>ROUND(VLOOKUP(F108,'Полный поартикульный список'!A:E,5,0),2)</f>
        <v>101.92</v>
      </c>
      <c r="K108" s="314"/>
      <c r="M108" s="313"/>
      <c r="O108" s="314"/>
      <c r="P108" s="314"/>
      <c r="Q108" s="314"/>
      <c r="R108" s="314"/>
      <c r="S108" s="315"/>
      <c r="T108" s="314"/>
      <c r="U108" s="168"/>
      <c r="V108" s="193"/>
      <c r="W108" s="162"/>
      <c r="X108" s="162"/>
      <c r="Y108" s="193"/>
      <c r="Z108" s="162"/>
      <c r="AA108" s="162"/>
      <c r="AB108" s="162"/>
      <c r="AC108" s="162"/>
      <c r="AD108" s="167"/>
      <c r="AE108" s="168"/>
      <c r="AF108" s="168"/>
      <c r="AG108" s="169"/>
      <c r="AH108" s="169"/>
      <c r="AI108" s="169"/>
      <c r="AJ108" s="169"/>
      <c r="AK108" s="167"/>
      <c r="AL108" s="167"/>
      <c r="AM108" s="167"/>
      <c r="AN108" s="167"/>
      <c r="AO108" s="167"/>
      <c r="AP108" s="197"/>
      <c r="AQ108" s="197"/>
      <c r="AR108" s="197"/>
      <c r="AS108" s="197"/>
      <c r="AT108" s="197"/>
      <c r="AU108" s="316"/>
      <c r="AV108" s="316"/>
      <c r="AW108" s="316"/>
      <c r="AX108" s="316"/>
      <c r="AY108" s="316"/>
      <c r="AZ108" s="316"/>
    </row>
    <row r="109" spans="1:52" s="290" customFormat="1" x14ac:dyDescent="0.2">
      <c r="A109" s="322" t="s">
        <v>886</v>
      </c>
      <c r="B109" s="306" t="s">
        <v>859</v>
      </c>
      <c r="C109" s="324"/>
      <c r="D109" s="355" t="str">
        <f>VLOOKUP(F109,'Полный поартикульный список'!A:B,2,0)</f>
        <v>A15</v>
      </c>
      <c r="E109" s="308" t="s">
        <v>382</v>
      </c>
      <c r="F109" s="325">
        <v>29275002</v>
      </c>
      <c r="G109" s="310">
        <f>ROUND((IF(D109='!!!PG'!A$17,(J109*(1-Скидка!$H$1)),(IF(D109='!!!PG'!A$16,(J109*(1-Скидка!$F$1)),(J109*(1-Скидка!$E$1)))))),2)</f>
        <v>101.92</v>
      </c>
      <c r="H109" s="311">
        <f t="shared" si="1"/>
        <v>0</v>
      </c>
      <c r="I109" s="312"/>
      <c r="J109" s="372">
        <f>ROUND(VLOOKUP(F109,'Полный поартикульный список'!A:E,5,0),2)</f>
        <v>101.92</v>
      </c>
      <c r="K109" s="314"/>
      <c r="M109" s="313"/>
      <c r="O109" s="314"/>
      <c r="P109" s="314"/>
      <c r="Q109" s="314"/>
      <c r="R109" s="314"/>
      <c r="S109" s="315"/>
      <c r="T109" s="314"/>
      <c r="U109" s="168"/>
      <c r="V109" s="193"/>
      <c r="W109" s="162"/>
      <c r="X109" s="162"/>
      <c r="Y109" s="193"/>
      <c r="Z109" s="162"/>
      <c r="AA109" s="162"/>
      <c r="AB109" s="162"/>
      <c r="AC109" s="162"/>
      <c r="AD109" s="167"/>
      <c r="AE109" s="168"/>
      <c r="AF109" s="168"/>
      <c r="AG109" s="169"/>
      <c r="AH109" s="169"/>
      <c r="AI109" s="169"/>
      <c r="AJ109" s="169"/>
      <c r="AK109" s="167"/>
      <c r="AL109" s="167"/>
      <c r="AM109" s="167"/>
      <c r="AN109" s="167"/>
      <c r="AO109" s="167"/>
      <c r="AP109" s="197"/>
      <c r="AQ109" s="197"/>
      <c r="AR109" s="197"/>
      <c r="AS109" s="197"/>
      <c r="AT109" s="197"/>
      <c r="AU109" s="316"/>
      <c r="AV109" s="316"/>
      <c r="AW109" s="316"/>
      <c r="AX109" s="316"/>
      <c r="AY109" s="316"/>
      <c r="AZ109" s="316"/>
    </row>
    <row r="110" spans="1:52" s="290" customFormat="1" x14ac:dyDescent="0.2">
      <c r="A110" s="322" t="s">
        <v>887</v>
      </c>
      <c r="B110" s="306" t="s">
        <v>832</v>
      </c>
      <c r="C110" s="324"/>
      <c r="D110" s="355" t="str">
        <f>VLOOKUP(F110,'Полный поартикульный список'!A:B,2,0)</f>
        <v>A15</v>
      </c>
      <c r="E110" s="308" t="s">
        <v>382</v>
      </c>
      <c r="F110" s="325">
        <v>29275003</v>
      </c>
      <c r="G110" s="310">
        <f>ROUND((IF(D110='!!!PG'!A$17,(J110*(1-Скидка!$H$1)),(IF(D110='!!!PG'!A$16,(J110*(1-Скидка!$F$1)),(J110*(1-Скидка!$E$1)))))),2)</f>
        <v>148.25</v>
      </c>
      <c r="H110" s="311">
        <f t="shared" si="1"/>
        <v>0</v>
      </c>
      <c r="I110" s="312"/>
      <c r="J110" s="372">
        <f>ROUND(VLOOKUP(F110,'Полный поартикульный список'!A:E,5,0),2)</f>
        <v>148.25</v>
      </c>
      <c r="K110" s="314"/>
      <c r="M110" s="313"/>
      <c r="O110" s="314"/>
      <c r="P110" s="314"/>
      <c r="Q110" s="314"/>
      <c r="R110" s="314"/>
      <c r="S110" s="315"/>
      <c r="T110" s="314"/>
      <c r="U110" s="168"/>
      <c r="V110" s="193"/>
      <c r="W110" s="162"/>
      <c r="X110" s="162"/>
      <c r="Y110" s="193"/>
      <c r="Z110" s="162"/>
      <c r="AA110" s="162"/>
      <c r="AB110" s="162"/>
      <c r="AC110" s="162"/>
      <c r="AD110" s="167"/>
      <c r="AE110" s="168"/>
      <c r="AF110" s="168"/>
      <c r="AG110" s="169"/>
      <c r="AH110" s="169"/>
      <c r="AI110" s="169"/>
      <c r="AJ110" s="169"/>
      <c r="AK110" s="167"/>
      <c r="AL110" s="167"/>
      <c r="AM110" s="167"/>
      <c r="AN110" s="167"/>
      <c r="AO110" s="167"/>
      <c r="AP110" s="197"/>
      <c r="AQ110" s="197"/>
      <c r="AR110" s="197"/>
      <c r="AS110" s="197"/>
      <c r="AT110" s="197"/>
      <c r="AU110" s="316"/>
      <c r="AV110" s="316"/>
      <c r="AW110" s="316"/>
      <c r="AX110" s="316"/>
      <c r="AY110" s="316"/>
      <c r="AZ110" s="316"/>
    </row>
    <row r="111" spans="1:52" s="290" customFormat="1" x14ac:dyDescent="0.2">
      <c r="A111" s="322" t="s">
        <v>888</v>
      </c>
      <c r="B111" s="306"/>
      <c r="C111" s="324"/>
      <c r="D111" s="355" t="str">
        <f>VLOOKUP(F111,'Полный поартикульный список'!A:B,2,0)</f>
        <v>A15</v>
      </c>
      <c r="E111" s="308" t="s">
        <v>382</v>
      </c>
      <c r="F111" s="325">
        <v>29278001</v>
      </c>
      <c r="G111" s="310">
        <f>ROUND((IF(D111='!!!PG'!A$17,(J111*(1-Скидка!$H$1)),(IF(D111='!!!PG'!A$16,(J111*(1-Скидка!$F$1)),(J111*(1-Скидка!$E$1)))))),2)</f>
        <v>20.39</v>
      </c>
      <c r="H111" s="311">
        <f t="shared" si="1"/>
        <v>0</v>
      </c>
      <c r="I111" s="312"/>
      <c r="J111" s="372">
        <f>ROUND(VLOOKUP(F111,'Полный поартикульный список'!A:E,5,0),2)</f>
        <v>20.39</v>
      </c>
      <c r="K111" s="314"/>
      <c r="M111" s="313"/>
      <c r="O111" s="314"/>
      <c r="P111" s="314"/>
      <c r="Q111" s="314"/>
      <c r="R111" s="314"/>
      <c r="S111" s="315"/>
      <c r="T111" s="314"/>
      <c r="U111" s="168"/>
      <c r="V111" s="193"/>
      <c r="W111" s="162"/>
      <c r="X111" s="162"/>
      <c r="Y111" s="193"/>
      <c r="Z111" s="162"/>
      <c r="AA111" s="162"/>
      <c r="AB111" s="162"/>
      <c r="AC111" s="162"/>
      <c r="AD111" s="167"/>
      <c r="AE111" s="168"/>
      <c r="AF111" s="168"/>
      <c r="AG111" s="169"/>
      <c r="AH111" s="169"/>
      <c r="AI111" s="169"/>
      <c r="AJ111" s="169"/>
      <c r="AK111" s="167"/>
      <c r="AL111" s="167"/>
      <c r="AM111" s="167"/>
      <c r="AN111" s="167"/>
      <c r="AO111" s="167"/>
      <c r="AP111" s="197"/>
      <c r="AQ111" s="197"/>
      <c r="AR111" s="197"/>
      <c r="AS111" s="197"/>
      <c r="AT111" s="197"/>
      <c r="AU111" s="316"/>
      <c r="AV111" s="316"/>
      <c r="AW111" s="316"/>
      <c r="AX111" s="316"/>
      <c r="AY111" s="316"/>
      <c r="AZ111" s="316"/>
    </row>
    <row r="112" spans="1:52" s="290" customFormat="1" x14ac:dyDescent="0.2">
      <c r="A112" s="322" t="s">
        <v>889</v>
      </c>
      <c r="B112" s="306"/>
      <c r="C112" s="324"/>
      <c r="D112" s="355" t="str">
        <f>VLOOKUP(F112,'Полный поартикульный список'!A:B,2,0)</f>
        <v>A15</v>
      </c>
      <c r="E112" s="308" t="s">
        <v>382</v>
      </c>
      <c r="F112" s="325">
        <v>29278101</v>
      </c>
      <c r="G112" s="310">
        <f>ROUND((IF(D112='!!!PG'!A$17,(J112*(1-Скидка!$H$1)),(IF(D112='!!!PG'!A$16,(J112*(1-Скидка!$F$1)),(J112*(1-Скидка!$E$1)))))),2)</f>
        <v>27.04</v>
      </c>
      <c r="H112" s="311">
        <f t="shared" si="1"/>
        <v>0</v>
      </c>
      <c r="I112" s="312"/>
      <c r="J112" s="372">
        <f>ROUND(VLOOKUP(F112,'Полный поартикульный список'!A:E,5,0),2)</f>
        <v>27.04</v>
      </c>
      <c r="K112" s="314"/>
      <c r="M112" s="313"/>
      <c r="O112" s="314"/>
      <c r="P112" s="314"/>
      <c r="Q112" s="314"/>
      <c r="R112" s="314"/>
      <c r="S112" s="315"/>
      <c r="T112" s="314"/>
      <c r="U112" s="168"/>
      <c r="V112" s="193"/>
      <c r="W112" s="162"/>
      <c r="X112" s="162"/>
      <c r="Y112" s="193"/>
      <c r="Z112" s="162"/>
      <c r="AA112" s="162"/>
      <c r="AB112" s="162"/>
      <c r="AC112" s="162"/>
      <c r="AD112" s="167"/>
      <c r="AE112" s="168"/>
      <c r="AF112" s="168"/>
      <c r="AG112" s="169"/>
      <c r="AH112" s="169"/>
      <c r="AI112" s="169"/>
      <c r="AJ112" s="169"/>
      <c r="AK112" s="167"/>
      <c r="AL112" s="167"/>
      <c r="AM112" s="167"/>
      <c r="AN112" s="167"/>
      <c r="AO112" s="167"/>
      <c r="AP112" s="197"/>
      <c r="AQ112" s="197"/>
      <c r="AR112" s="197"/>
      <c r="AS112" s="197"/>
      <c r="AT112" s="197"/>
      <c r="AU112" s="316"/>
      <c r="AV112" s="316"/>
      <c r="AW112" s="316"/>
      <c r="AX112" s="316"/>
      <c r="AY112" s="316"/>
      <c r="AZ112" s="316"/>
    </row>
    <row r="113" spans="1:52" s="290" customFormat="1" x14ac:dyDescent="0.2">
      <c r="A113" s="322" t="s">
        <v>890</v>
      </c>
      <c r="B113" s="323"/>
      <c r="C113" s="324"/>
      <c r="D113" s="355" t="str">
        <f>VLOOKUP(F113,'Полный поартикульный список'!A:B,2,0)</f>
        <v>A15</v>
      </c>
      <c r="E113" s="308" t="s">
        <v>382</v>
      </c>
      <c r="F113" s="325">
        <v>29278201</v>
      </c>
      <c r="G113" s="310">
        <f>ROUND((IF(D113='!!!PG'!A$17,(J113*(1-Скидка!$H$1)),(IF(D113='!!!PG'!A$16,(J113*(1-Скидка!$F$1)),(J113*(1-Скидка!$E$1)))))),2)</f>
        <v>37.5</v>
      </c>
      <c r="H113" s="311">
        <f t="shared" si="1"/>
        <v>0</v>
      </c>
      <c r="I113" s="312"/>
      <c r="J113" s="372">
        <f>ROUND(VLOOKUP(F113,'Полный поартикульный список'!A:E,5,0),2)</f>
        <v>37.5</v>
      </c>
      <c r="K113" s="314"/>
      <c r="M113" s="313"/>
      <c r="O113" s="314"/>
      <c r="P113" s="314"/>
      <c r="Q113" s="314"/>
      <c r="R113" s="314"/>
      <c r="S113" s="315"/>
      <c r="T113" s="314"/>
      <c r="U113" s="168"/>
      <c r="V113" s="193"/>
      <c r="W113" s="162"/>
      <c r="X113" s="162"/>
      <c r="Y113" s="193"/>
      <c r="Z113" s="162"/>
      <c r="AA113" s="162"/>
      <c r="AB113" s="162"/>
      <c r="AC113" s="162"/>
      <c r="AD113" s="167"/>
      <c r="AE113" s="168"/>
      <c r="AF113" s="168"/>
      <c r="AG113" s="169"/>
      <c r="AH113" s="169"/>
      <c r="AI113" s="169"/>
      <c r="AJ113" s="169"/>
      <c r="AK113" s="167"/>
      <c r="AL113" s="167"/>
      <c r="AM113" s="167"/>
      <c r="AN113" s="167"/>
      <c r="AO113" s="167"/>
      <c r="AP113" s="197"/>
      <c r="AQ113" s="197"/>
      <c r="AR113" s="197"/>
      <c r="AS113" s="197"/>
      <c r="AT113" s="197"/>
      <c r="AU113" s="316"/>
      <c r="AV113" s="316"/>
      <c r="AW113" s="316"/>
      <c r="AX113" s="316"/>
      <c r="AY113" s="316"/>
      <c r="AZ113" s="316"/>
    </row>
    <row r="114" spans="1:52" s="290" customFormat="1" x14ac:dyDescent="0.2">
      <c r="A114" s="326"/>
      <c r="B114" s="326"/>
      <c r="C114" s="326"/>
      <c r="D114" s="287"/>
      <c r="E114" s="287"/>
      <c r="F114" s="287"/>
      <c r="G114" s="327" t="s">
        <v>777</v>
      </c>
      <c r="H114" s="332">
        <f>SUM(H3:H113)</f>
        <v>1883.7000000000003</v>
      </c>
      <c r="I114" s="373" t="s">
        <v>967</v>
      </c>
      <c r="J114" s="288"/>
      <c r="M114" s="314"/>
      <c r="O114" s="314"/>
      <c r="P114" s="314"/>
      <c r="Q114" s="314"/>
      <c r="R114" s="314"/>
      <c r="S114" s="315"/>
      <c r="T114" s="314"/>
      <c r="U114" s="168"/>
      <c r="V114" s="193"/>
      <c r="W114" s="162"/>
      <c r="X114" s="162"/>
      <c r="Y114" s="193"/>
      <c r="Z114" s="162"/>
      <c r="AA114" s="162"/>
      <c r="AB114" s="162"/>
      <c r="AC114" s="162"/>
      <c r="AD114" s="167"/>
      <c r="AE114" s="168"/>
      <c r="AF114" s="168"/>
      <c r="AG114" s="169"/>
      <c r="AH114" s="169"/>
      <c r="AI114" s="169"/>
      <c r="AJ114" s="169"/>
      <c r="AK114" s="167"/>
      <c r="AL114" s="167"/>
      <c r="AM114" s="167"/>
      <c r="AN114" s="167"/>
      <c r="AO114" s="167"/>
      <c r="AP114" s="197"/>
      <c r="AQ114" s="197"/>
      <c r="AR114" s="197"/>
      <c r="AS114" s="197"/>
      <c r="AT114" s="197"/>
      <c r="AU114" s="316"/>
      <c r="AV114" s="316"/>
      <c r="AW114" s="316"/>
      <c r="AX114" s="316"/>
      <c r="AY114" s="316"/>
      <c r="AZ114" s="316"/>
    </row>
  </sheetData>
  <autoFilter ref="A2:J114"/>
  <pageMargins left="0.75" right="0.75" top="1" bottom="1" header="0.5" footer="0.5"/>
  <pageSetup paperSize="9" orientation="portrait" r:id="rId1"/>
  <headerFooter alignWithMargins="0"/>
  <ignoredErrors>
    <ignoredError sqref="G1 H114 E3:G3 E11:F31 H4:I4 E99:F113 E98:F98 E97:F97 E96:F96 E63:F82 E62:F62 E35:F37 E34:F34 E33:F33 E32:F32 H3 E5:F10 H5:I10 H11:I25 H99:I107 H98 H97:I97 H96 H63:I77 H62 H35:I61 H34 H33:I33 H32 G4:G82 H90:I93 H88:I89 H109:I113 H108:I108 E94:F95 G94:G113 H94:I95 E83:F93 H83:I86 G83:G93 E39:F61 E38:F38 H31 H27:I30 H26 H87 H79:I82 H78 D3:D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63892"/>
  <sheetViews>
    <sheetView zoomScaleNormal="75" workbookViewId="0">
      <pane ySplit="3" topLeftCell="A4" activePane="bottomLeft" state="frozen"/>
      <selection pane="bottomLeft" activeCell="L53" sqref="L53"/>
    </sheetView>
  </sheetViews>
  <sheetFormatPr defaultColWidth="11.42578125" defaultRowHeight="12.75" x14ac:dyDescent="0.2"/>
  <cols>
    <col min="1" max="1" width="13.140625" style="244" bestFit="1" customWidth="1"/>
    <col min="2" max="2" width="87.140625" style="245" customWidth="1"/>
    <col min="3" max="3" width="6.7109375" style="246" customWidth="1"/>
    <col min="4" max="4" width="12.140625" style="247" customWidth="1"/>
    <col min="5" max="5" width="15" style="281" hidden="1" customWidth="1"/>
    <col min="6" max="6" width="15" style="265" customWidth="1"/>
    <col min="7" max="7" width="11.85546875" style="265" bestFit="1" customWidth="1"/>
    <col min="8" max="8" width="15" style="265" customWidth="1"/>
    <col min="9" max="9" width="61.85546875" style="251" hidden="1" customWidth="1"/>
    <col min="10" max="10" width="13.5703125" style="246" hidden="1" customWidth="1"/>
    <col min="11" max="11" width="11.42578125" style="245"/>
    <col min="12" max="12" width="35" style="245" customWidth="1"/>
    <col min="13" max="255" width="11.42578125" style="245"/>
    <col min="256" max="256" width="13.140625" style="245" bestFit="1" customWidth="1"/>
    <col min="257" max="257" width="89.28515625" style="245" bestFit="1" customWidth="1"/>
    <col min="258" max="258" width="6.7109375" style="245" customWidth="1"/>
    <col min="259" max="259" width="12.140625" style="245" customWidth="1"/>
    <col min="260" max="261" width="0" style="245" hidden="1" customWidth="1"/>
    <col min="262" max="262" width="15" style="245" customWidth="1"/>
    <col min="263" max="263" width="11.85546875" style="245" bestFit="1" customWidth="1"/>
    <col min="264" max="266" width="0" style="245" hidden="1" customWidth="1"/>
    <col min="267" max="511" width="11.42578125" style="245"/>
    <col min="512" max="512" width="13.140625" style="245" bestFit="1" customWidth="1"/>
    <col min="513" max="513" width="89.28515625" style="245" bestFit="1" customWidth="1"/>
    <col min="514" max="514" width="6.7109375" style="245" customWidth="1"/>
    <col min="515" max="515" width="12.140625" style="245" customWidth="1"/>
    <col min="516" max="517" width="0" style="245" hidden="1" customWidth="1"/>
    <col min="518" max="518" width="15" style="245" customWidth="1"/>
    <col min="519" max="519" width="11.85546875" style="245" bestFit="1" customWidth="1"/>
    <col min="520" max="522" width="0" style="245" hidden="1" customWidth="1"/>
    <col min="523" max="767" width="11.42578125" style="245"/>
    <col min="768" max="768" width="13.140625" style="245" bestFit="1" customWidth="1"/>
    <col min="769" max="769" width="89.28515625" style="245" bestFit="1" customWidth="1"/>
    <col min="770" max="770" width="6.7109375" style="245" customWidth="1"/>
    <col min="771" max="771" width="12.140625" style="245" customWidth="1"/>
    <col min="772" max="773" width="0" style="245" hidden="1" customWidth="1"/>
    <col min="774" max="774" width="15" style="245" customWidth="1"/>
    <col min="775" max="775" width="11.85546875" style="245" bestFit="1" customWidth="1"/>
    <col min="776" max="778" width="0" style="245" hidden="1" customWidth="1"/>
    <col min="779" max="1023" width="11.42578125" style="245"/>
    <col min="1024" max="1024" width="13.140625" style="245" bestFit="1" customWidth="1"/>
    <col min="1025" max="1025" width="89.28515625" style="245" bestFit="1" customWidth="1"/>
    <col min="1026" max="1026" width="6.7109375" style="245" customWidth="1"/>
    <col min="1027" max="1027" width="12.140625" style="245" customWidth="1"/>
    <col min="1028" max="1029" width="0" style="245" hidden="1" customWidth="1"/>
    <col min="1030" max="1030" width="15" style="245" customWidth="1"/>
    <col min="1031" max="1031" width="11.85546875" style="245" bestFit="1" customWidth="1"/>
    <col min="1032" max="1034" width="0" style="245" hidden="1" customWidth="1"/>
    <col min="1035" max="1279" width="11.42578125" style="245"/>
    <col min="1280" max="1280" width="13.140625" style="245" bestFit="1" customWidth="1"/>
    <col min="1281" max="1281" width="89.28515625" style="245" bestFit="1" customWidth="1"/>
    <col min="1282" max="1282" width="6.7109375" style="245" customWidth="1"/>
    <col min="1283" max="1283" width="12.140625" style="245" customWidth="1"/>
    <col min="1284" max="1285" width="0" style="245" hidden="1" customWidth="1"/>
    <col min="1286" max="1286" width="15" style="245" customWidth="1"/>
    <col min="1287" max="1287" width="11.85546875" style="245" bestFit="1" customWidth="1"/>
    <col min="1288" max="1290" width="0" style="245" hidden="1" customWidth="1"/>
    <col min="1291" max="1535" width="11.42578125" style="245"/>
    <col min="1536" max="1536" width="13.140625" style="245" bestFit="1" customWidth="1"/>
    <col min="1537" max="1537" width="89.28515625" style="245" bestFit="1" customWidth="1"/>
    <col min="1538" max="1538" width="6.7109375" style="245" customWidth="1"/>
    <col min="1539" max="1539" width="12.140625" style="245" customWidth="1"/>
    <col min="1540" max="1541" width="0" style="245" hidden="1" customWidth="1"/>
    <col min="1542" max="1542" width="15" style="245" customWidth="1"/>
    <col min="1543" max="1543" width="11.85546875" style="245" bestFit="1" customWidth="1"/>
    <col min="1544" max="1546" width="0" style="245" hidden="1" customWidth="1"/>
    <col min="1547" max="1791" width="11.42578125" style="245"/>
    <col min="1792" max="1792" width="13.140625" style="245" bestFit="1" customWidth="1"/>
    <col min="1793" max="1793" width="89.28515625" style="245" bestFit="1" customWidth="1"/>
    <col min="1794" max="1794" width="6.7109375" style="245" customWidth="1"/>
    <col min="1795" max="1795" width="12.140625" style="245" customWidth="1"/>
    <col min="1796" max="1797" width="0" style="245" hidden="1" customWidth="1"/>
    <col min="1798" max="1798" width="15" style="245" customWidth="1"/>
    <col min="1799" max="1799" width="11.85546875" style="245" bestFit="1" customWidth="1"/>
    <col min="1800" max="1802" width="0" style="245" hidden="1" customWidth="1"/>
    <col min="1803" max="2047" width="11.42578125" style="245"/>
    <col min="2048" max="2048" width="13.140625" style="245" bestFit="1" customWidth="1"/>
    <col min="2049" max="2049" width="89.28515625" style="245" bestFit="1" customWidth="1"/>
    <col min="2050" max="2050" width="6.7109375" style="245" customWidth="1"/>
    <col min="2051" max="2051" width="12.140625" style="245" customWidth="1"/>
    <col min="2052" max="2053" width="0" style="245" hidden="1" customWidth="1"/>
    <col min="2054" max="2054" width="15" style="245" customWidth="1"/>
    <col min="2055" max="2055" width="11.85546875" style="245" bestFit="1" customWidth="1"/>
    <col min="2056" max="2058" width="0" style="245" hidden="1" customWidth="1"/>
    <col min="2059" max="2303" width="11.42578125" style="245"/>
    <col min="2304" max="2304" width="13.140625" style="245" bestFit="1" customWidth="1"/>
    <col min="2305" max="2305" width="89.28515625" style="245" bestFit="1" customWidth="1"/>
    <col min="2306" max="2306" width="6.7109375" style="245" customWidth="1"/>
    <col min="2307" max="2307" width="12.140625" style="245" customWidth="1"/>
    <col min="2308" max="2309" width="0" style="245" hidden="1" customWidth="1"/>
    <col min="2310" max="2310" width="15" style="245" customWidth="1"/>
    <col min="2311" max="2311" width="11.85546875" style="245" bestFit="1" customWidth="1"/>
    <col min="2312" max="2314" width="0" style="245" hidden="1" customWidth="1"/>
    <col min="2315" max="2559" width="11.42578125" style="245"/>
    <col min="2560" max="2560" width="13.140625" style="245" bestFit="1" customWidth="1"/>
    <col min="2561" max="2561" width="89.28515625" style="245" bestFit="1" customWidth="1"/>
    <col min="2562" max="2562" width="6.7109375" style="245" customWidth="1"/>
    <col min="2563" max="2563" width="12.140625" style="245" customWidth="1"/>
    <col min="2564" max="2565" width="0" style="245" hidden="1" customWidth="1"/>
    <col min="2566" max="2566" width="15" style="245" customWidth="1"/>
    <col min="2567" max="2567" width="11.85546875" style="245" bestFit="1" customWidth="1"/>
    <col min="2568" max="2570" width="0" style="245" hidden="1" customWidth="1"/>
    <col min="2571" max="2815" width="11.42578125" style="245"/>
    <col min="2816" max="2816" width="13.140625" style="245" bestFit="1" customWidth="1"/>
    <col min="2817" max="2817" width="89.28515625" style="245" bestFit="1" customWidth="1"/>
    <col min="2818" max="2818" width="6.7109375" style="245" customWidth="1"/>
    <col min="2819" max="2819" width="12.140625" style="245" customWidth="1"/>
    <col min="2820" max="2821" width="0" style="245" hidden="1" customWidth="1"/>
    <col min="2822" max="2822" width="15" style="245" customWidth="1"/>
    <col min="2823" max="2823" width="11.85546875" style="245" bestFit="1" customWidth="1"/>
    <col min="2824" max="2826" width="0" style="245" hidden="1" customWidth="1"/>
    <col min="2827" max="3071" width="11.42578125" style="245"/>
    <col min="3072" max="3072" width="13.140625" style="245" bestFit="1" customWidth="1"/>
    <col min="3073" max="3073" width="89.28515625" style="245" bestFit="1" customWidth="1"/>
    <col min="3074" max="3074" width="6.7109375" style="245" customWidth="1"/>
    <col min="3075" max="3075" width="12.140625" style="245" customWidth="1"/>
    <col min="3076" max="3077" width="0" style="245" hidden="1" customWidth="1"/>
    <col min="3078" max="3078" width="15" style="245" customWidth="1"/>
    <col min="3079" max="3079" width="11.85546875" style="245" bestFit="1" customWidth="1"/>
    <col min="3080" max="3082" width="0" style="245" hidden="1" customWidth="1"/>
    <col min="3083" max="3327" width="11.42578125" style="245"/>
    <col min="3328" max="3328" width="13.140625" style="245" bestFit="1" customWidth="1"/>
    <col min="3329" max="3329" width="89.28515625" style="245" bestFit="1" customWidth="1"/>
    <col min="3330" max="3330" width="6.7109375" style="245" customWidth="1"/>
    <col min="3331" max="3331" width="12.140625" style="245" customWidth="1"/>
    <col min="3332" max="3333" width="0" style="245" hidden="1" customWidth="1"/>
    <col min="3334" max="3334" width="15" style="245" customWidth="1"/>
    <col min="3335" max="3335" width="11.85546875" style="245" bestFit="1" customWidth="1"/>
    <col min="3336" max="3338" width="0" style="245" hidden="1" customWidth="1"/>
    <col min="3339" max="3583" width="11.42578125" style="245"/>
    <col min="3584" max="3584" width="13.140625" style="245" bestFit="1" customWidth="1"/>
    <col min="3585" max="3585" width="89.28515625" style="245" bestFit="1" customWidth="1"/>
    <col min="3586" max="3586" width="6.7109375" style="245" customWidth="1"/>
    <col min="3587" max="3587" width="12.140625" style="245" customWidth="1"/>
    <col min="3588" max="3589" width="0" style="245" hidden="1" customWidth="1"/>
    <col min="3590" max="3590" width="15" style="245" customWidth="1"/>
    <col min="3591" max="3591" width="11.85546875" style="245" bestFit="1" customWidth="1"/>
    <col min="3592" max="3594" width="0" style="245" hidden="1" customWidth="1"/>
    <col min="3595" max="3839" width="11.42578125" style="245"/>
    <col min="3840" max="3840" width="13.140625" style="245" bestFit="1" customWidth="1"/>
    <col min="3841" max="3841" width="89.28515625" style="245" bestFit="1" customWidth="1"/>
    <col min="3842" max="3842" width="6.7109375" style="245" customWidth="1"/>
    <col min="3843" max="3843" width="12.140625" style="245" customWidth="1"/>
    <col min="3844" max="3845" width="0" style="245" hidden="1" customWidth="1"/>
    <col min="3846" max="3846" width="15" style="245" customWidth="1"/>
    <col min="3847" max="3847" width="11.85546875" style="245" bestFit="1" customWidth="1"/>
    <col min="3848" max="3850" width="0" style="245" hidden="1" customWidth="1"/>
    <col min="3851" max="4095" width="11.42578125" style="245"/>
    <col min="4096" max="4096" width="13.140625" style="245" bestFit="1" customWidth="1"/>
    <col min="4097" max="4097" width="89.28515625" style="245" bestFit="1" customWidth="1"/>
    <col min="4098" max="4098" width="6.7109375" style="245" customWidth="1"/>
    <col min="4099" max="4099" width="12.140625" style="245" customWidth="1"/>
    <col min="4100" max="4101" width="0" style="245" hidden="1" customWidth="1"/>
    <col min="4102" max="4102" width="15" style="245" customWidth="1"/>
    <col min="4103" max="4103" width="11.85546875" style="245" bestFit="1" customWidth="1"/>
    <col min="4104" max="4106" width="0" style="245" hidden="1" customWidth="1"/>
    <col min="4107" max="4351" width="11.42578125" style="245"/>
    <col min="4352" max="4352" width="13.140625" style="245" bestFit="1" customWidth="1"/>
    <col min="4353" max="4353" width="89.28515625" style="245" bestFit="1" customWidth="1"/>
    <col min="4354" max="4354" width="6.7109375" style="245" customWidth="1"/>
    <col min="4355" max="4355" width="12.140625" style="245" customWidth="1"/>
    <col min="4356" max="4357" width="0" style="245" hidden="1" customWidth="1"/>
    <col min="4358" max="4358" width="15" style="245" customWidth="1"/>
    <col min="4359" max="4359" width="11.85546875" style="245" bestFit="1" customWidth="1"/>
    <col min="4360" max="4362" width="0" style="245" hidden="1" customWidth="1"/>
    <col min="4363" max="4607" width="11.42578125" style="245"/>
    <col min="4608" max="4608" width="13.140625" style="245" bestFit="1" customWidth="1"/>
    <col min="4609" max="4609" width="89.28515625" style="245" bestFit="1" customWidth="1"/>
    <col min="4610" max="4610" width="6.7109375" style="245" customWidth="1"/>
    <col min="4611" max="4611" width="12.140625" style="245" customWidth="1"/>
    <col min="4612" max="4613" width="0" style="245" hidden="1" customWidth="1"/>
    <col min="4614" max="4614" width="15" style="245" customWidth="1"/>
    <col min="4615" max="4615" width="11.85546875" style="245" bestFit="1" customWidth="1"/>
    <col min="4616" max="4618" width="0" style="245" hidden="1" customWidth="1"/>
    <col min="4619" max="4863" width="11.42578125" style="245"/>
    <col min="4864" max="4864" width="13.140625" style="245" bestFit="1" customWidth="1"/>
    <col min="4865" max="4865" width="89.28515625" style="245" bestFit="1" customWidth="1"/>
    <col min="4866" max="4866" width="6.7109375" style="245" customWidth="1"/>
    <col min="4867" max="4867" width="12.140625" style="245" customWidth="1"/>
    <col min="4868" max="4869" width="0" style="245" hidden="1" customWidth="1"/>
    <col min="4870" max="4870" width="15" style="245" customWidth="1"/>
    <col min="4871" max="4871" width="11.85546875" style="245" bestFit="1" customWidth="1"/>
    <col min="4872" max="4874" width="0" style="245" hidden="1" customWidth="1"/>
    <col min="4875" max="5119" width="11.42578125" style="245"/>
    <col min="5120" max="5120" width="13.140625" style="245" bestFit="1" customWidth="1"/>
    <col min="5121" max="5121" width="89.28515625" style="245" bestFit="1" customWidth="1"/>
    <col min="5122" max="5122" width="6.7109375" style="245" customWidth="1"/>
    <col min="5123" max="5123" width="12.140625" style="245" customWidth="1"/>
    <col min="5124" max="5125" width="0" style="245" hidden="1" customWidth="1"/>
    <col min="5126" max="5126" width="15" style="245" customWidth="1"/>
    <col min="5127" max="5127" width="11.85546875" style="245" bestFit="1" customWidth="1"/>
    <col min="5128" max="5130" width="0" style="245" hidden="1" customWidth="1"/>
    <col min="5131" max="5375" width="11.42578125" style="245"/>
    <col min="5376" max="5376" width="13.140625" style="245" bestFit="1" customWidth="1"/>
    <col min="5377" max="5377" width="89.28515625" style="245" bestFit="1" customWidth="1"/>
    <col min="5378" max="5378" width="6.7109375" style="245" customWidth="1"/>
    <col min="5379" max="5379" width="12.140625" style="245" customWidth="1"/>
    <col min="5380" max="5381" width="0" style="245" hidden="1" customWidth="1"/>
    <col min="5382" max="5382" width="15" style="245" customWidth="1"/>
    <col min="5383" max="5383" width="11.85546875" style="245" bestFit="1" customWidth="1"/>
    <col min="5384" max="5386" width="0" style="245" hidden="1" customWidth="1"/>
    <col min="5387" max="5631" width="11.42578125" style="245"/>
    <col min="5632" max="5632" width="13.140625" style="245" bestFit="1" customWidth="1"/>
    <col min="5633" max="5633" width="89.28515625" style="245" bestFit="1" customWidth="1"/>
    <col min="5634" max="5634" width="6.7109375" style="245" customWidth="1"/>
    <col min="5635" max="5635" width="12.140625" style="245" customWidth="1"/>
    <col min="5636" max="5637" width="0" style="245" hidden="1" customWidth="1"/>
    <col min="5638" max="5638" width="15" style="245" customWidth="1"/>
    <col min="5639" max="5639" width="11.85546875" style="245" bestFit="1" customWidth="1"/>
    <col min="5640" max="5642" width="0" style="245" hidden="1" customWidth="1"/>
    <col min="5643" max="5887" width="11.42578125" style="245"/>
    <col min="5888" max="5888" width="13.140625" style="245" bestFit="1" customWidth="1"/>
    <col min="5889" max="5889" width="89.28515625" style="245" bestFit="1" customWidth="1"/>
    <col min="5890" max="5890" width="6.7109375" style="245" customWidth="1"/>
    <col min="5891" max="5891" width="12.140625" style="245" customWidth="1"/>
    <col min="5892" max="5893" width="0" style="245" hidden="1" customWidth="1"/>
    <col min="5894" max="5894" width="15" style="245" customWidth="1"/>
    <col min="5895" max="5895" width="11.85546875" style="245" bestFit="1" customWidth="1"/>
    <col min="5896" max="5898" width="0" style="245" hidden="1" customWidth="1"/>
    <col min="5899" max="6143" width="11.42578125" style="245"/>
    <col min="6144" max="6144" width="13.140625" style="245" bestFit="1" customWidth="1"/>
    <col min="6145" max="6145" width="89.28515625" style="245" bestFit="1" customWidth="1"/>
    <col min="6146" max="6146" width="6.7109375" style="245" customWidth="1"/>
    <col min="6147" max="6147" width="12.140625" style="245" customWidth="1"/>
    <col min="6148" max="6149" width="0" style="245" hidden="1" customWidth="1"/>
    <col min="6150" max="6150" width="15" style="245" customWidth="1"/>
    <col min="6151" max="6151" width="11.85546875" style="245" bestFit="1" customWidth="1"/>
    <col min="6152" max="6154" width="0" style="245" hidden="1" customWidth="1"/>
    <col min="6155" max="6399" width="11.42578125" style="245"/>
    <col min="6400" max="6400" width="13.140625" style="245" bestFit="1" customWidth="1"/>
    <col min="6401" max="6401" width="89.28515625" style="245" bestFit="1" customWidth="1"/>
    <col min="6402" max="6402" width="6.7109375" style="245" customWidth="1"/>
    <col min="6403" max="6403" width="12.140625" style="245" customWidth="1"/>
    <col min="6404" max="6405" width="0" style="245" hidden="1" customWidth="1"/>
    <col min="6406" max="6406" width="15" style="245" customWidth="1"/>
    <col min="6407" max="6407" width="11.85546875" style="245" bestFit="1" customWidth="1"/>
    <col min="6408" max="6410" width="0" style="245" hidden="1" customWidth="1"/>
    <col min="6411" max="6655" width="11.42578125" style="245"/>
    <col min="6656" max="6656" width="13.140625" style="245" bestFit="1" customWidth="1"/>
    <col min="6657" max="6657" width="89.28515625" style="245" bestFit="1" customWidth="1"/>
    <col min="6658" max="6658" width="6.7109375" style="245" customWidth="1"/>
    <col min="6659" max="6659" width="12.140625" style="245" customWidth="1"/>
    <col min="6660" max="6661" width="0" style="245" hidden="1" customWidth="1"/>
    <col min="6662" max="6662" width="15" style="245" customWidth="1"/>
    <col min="6663" max="6663" width="11.85546875" style="245" bestFit="1" customWidth="1"/>
    <col min="6664" max="6666" width="0" style="245" hidden="1" customWidth="1"/>
    <col min="6667" max="6911" width="11.42578125" style="245"/>
    <col min="6912" max="6912" width="13.140625" style="245" bestFit="1" customWidth="1"/>
    <col min="6913" max="6913" width="89.28515625" style="245" bestFit="1" customWidth="1"/>
    <col min="6914" max="6914" width="6.7109375" style="245" customWidth="1"/>
    <col min="6915" max="6915" width="12.140625" style="245" customWidth="1"/>
    <col min="6916" max="6917" width="0" style="245" hidden="1" customWidth="1"/>
    <col min="6918" max="6918" width="15" style="245" customWidth="1"/>
    <col min="6919" max="6919" width="11.85546875" style="245" bestFit="1" customWidth="1"/>
    <col min="6920" max="6922" width="0" style="245" hidden="1" customWidth="1"/>
    <col min="6923" max="7167" width="11.42578125" style="245"/>
    <col min="7168" max="7168" width="13.140625" style="245" bestFit="1" customWidth="1"/>
    <col min="7169" max="7169" width="89.28515625" style="245" bestFit="1" customWidth="1"/>
    <col min="7170" max="7170" width="6.7109375" style="245" customWidth="1"/>
    <col min="7171" max="7171" width="12.140625" style="245" customWidth="1"/>
    <col min="7172" max="7173" width="0" style="245" hidden="1" customWidth="1"/>
    <col min="7174" max="7174" width="15" style="245" customWidth="1"/>
    <col min="7175" max="7175" width="11.85546875" style="245" bestFit="1" customWidth="1"/>
    <col min="7176" max="7178" width="0" style="245" hidden="1" customWidth="1"/>
    <col min="7179" max="7423" width="11.42578125" style="245"/>
    <col min="7424" max="7424" width="13.140625" style="245" bestFit="1" customWidth="1"/>
    <col min="7425" max="7425" width="89.28515625" style="245" bestFit="1" customWidth="1"/>
    <col min="7426" max="7426" width="6.7109375" style="245" customWidth="1"/>
    <col min="7427" max="7427" width="12.140625" style="245" customWidth="1"/>
    <col min="7428" max="7429" width="0" style="245" hidden="1" customWidth="1"/>
    <col min="7430" max="7430" width="15" style="245" customWidth="1"/>
    <col min="7431" max="7431" width="11.85546875" style="245" bestFit="1" customWidth="1"/>
    <col min="7432" max="7434" width="0" style="245" hidden="1" customWidth="1"/>
    <col min="7435" max="7679" width="11.42578125" style="245"/>
    <col min="7680" max="7680" width="13.140625" style="245" bestFit="1" customWidth="1"/>
    <col min="7681" max="7681" width="89.28515625" style="245" bestFit="1" customWidth="1"/>
    <col min="7682" max="7682" width="6.7109375" style="245" customWidth="1"/>
    <col min="7683" max="7683" width="12.140625" style="245" customWidth="1"/>
    <col min="7684" max="7685" width="0" style="245" hidden="1" customWidth="1"/>
    <col min="7686" max="7686" width="15" style="245" customWidth="1"/>
    <col min="7687" max="7687" width="11.85546875" style="245" bestFit="1" customWidth="1"/>
    <col min="7688" max="7690" width="0" style="245" hidden="1" customWidth="1"/>
    <col min="7691" max="7935" width="11.42578125" style="245"/>
    <col min="7936" max="7936" width="13.140625" style="245" bestFit="1" customWidth="1"/>
    <col min="7937" max="7937" width="89.28515625" style="245" bestFit="1" customWidth="1"/>
    <col min="7938" max="7938" width="6.7109375" style="245" customWidth="1"/>
    <col min="7939" max="7939" width="12.140625" style="245" customWidth="1"/>
    <col min="7940" max="7941" width="0" style="245" hidden="1" customWidth="1"/>
    <col min="7942" max="7942" width="15" style="245" customWidth="1"/>
    <col min="7943" max="7943" width="11.85546875" style="245" bestFit="1" customWidth="1"/>
    <col min="7944" max="7946" width="0" style="245" hidden="1" customWidth="1"/>
    <col min="7947" max="8191" width="11.42578125" style="245"/>
    <col min="8192" max="8192" width="13.140625" style="245" bestFit="1" customWidth="1"/>
    <col min="8193" max="8193" width="89.28515625" style="245" bestFit="1" customWidth="1"/>
    <col min="8194" max="8194" width="6.7109375" style="245" customWidth="1"/>
    <col min="8195" max="8195" width="12.140625" style="245" customWidth="1"/>
    <col min="8196" max="8197" width="0" style="245" hidden="1" customWidth="1"/>
    <col min="8198" max="8198" width="15" style="245" customWidth="1"/>
    <col min="8199" max="8199" width="11.85546875" style="245" bestFit="1" customWidth="1"/>
    <col min="8200" max="8202" width="0" style="245" hidden="1" customWidth="1"/>
    <col min="8203" max="8447" width="11.42578125" style="245"/>
    <col min="8448" max="8448" width="13.140625" style="245" bestFit="1" customWidth="1"/>
    <col min="8449" max="8449" width="89.28515625" style="245" bestFit="1" customWidth="1"/>
    <col min="8450" max="8450" width="6.7109375" style="245" customWidth="1"/>
    <col min="8451" max="8451" width="12.140625" style="245" customWidth="1"/>
    <col min="8452" max="8453" width="0" style="245" hidden="1" customWidth="1"/>
    <col min="8454" max="8454" width="15" style="245" customWidth="1"/>
    <col min="8455" max="8455" width="11.85546875" style="245" bestFit="1" customWidth="1"/>
    <col min="8456" max="8458" width="0" style="245" hidden="1" customWidth="1"/>
    <col min="8459" max="8703" width="11.42578125" style="245"/>
    <col min="8704" max="8704" width="13.140625" style="245" bestFit="1" customWidth="1"/>
    <col min="8705" max="8705" width="89.28515625" style="245" bestFit="1" customWidth="1"/>
    <col min="8706" max="8706" width="6.7109375" style="245" customWidth="1"/>
    <col min="8707" max="8707" width="12.140625" style="245" customWidth="1"/>
    <col min="8708" max="8709" width="0" style="245" hidden="1" customWidth="1"/>
    <col min="8710" max="8710" width="15" style="245" customWidth="1"/>
    <col min="8711" max="8711" width="11.85546875" style="245" bestFit="1" customWidth="1"/>
    <col min="8712" max="8714" width="0" style="245" hidden="1" customWidth="1"/>
    <col min="8715" max="8959" width="11.42578125" style="245"/>
    <col min="8960" max="8960" width="13.140625" style="245" bestFit="1" customWidth="1"/>
    <col min="8961" max="8961" width="89.28515625" style="245" bestFit="1" customWidth="1"/>
    <col min="8962" max="8962" width="6.7109375" style="245" customWidth="1"/>
    <col min="8963" max="8963" width="12.140625" style="245" customWidth="1"/>
    <col min="8964" max="8965" width="0" style="245" hidden="1" customWidth="1"/>
    <col min="8966" max="8966" width="15" style="245" customWidth="1"/>
    <col min="8967" max="8967" width="11.85546875" style="245" bestFit="1" customWidth="1"/>
    <col min="8968" max="8970" width="0" style="245" hidden="1" customWidth="1"/>
    <col min="8971" max="9215" width="11.42578125" style="245"/>
    <col min="9216" max="9216" width="13.140625" style="245" bestFit="1" customWidth="1"/>
    <col min="9217" max="9217" width="89.28515625" style="245" bestFit="1" customWidth="1"/>
    <col min="9218" max="9218" width="6.7109375" style="245" customWidth="1"/>
    <col min="9219" max="9219" width="12.140625" style="245" customWidth="1"/>
    <col min="9220" max="9221" width="0" style="245" hidden="1" customWidth="1"/>
    <col min="9222" max="9222" width="15" style="245" customWidth="1"/>
    <col min="9223" max="9223" width="11.85546875" style="245" bestFit="1" customWidth="1"/>
    <col min="9224" max="9226" width="0" style="245" hidden="1" customWidth="1"/>
    <col min="9227" max="9471" width="11.42578125" style="245"/>
    <col min="9472" max="9472" width="13.140625" style="245" bestFit="1" customWidth="1"/>
    <col min="9473" max="9473" width="89.28515625" style="245" bestFit="1" customWidth="1"/>
    <col min="9474" max="9474" width="6.7109375" style="245" customWidth="1"/>
    <col min="9475" max="9475" width="12.140625" style="245" customWidth="1"/>
    <col min="9476" max="9477" width="0" style="245" hidden="1" customWidth="1"/>
    <col min="9478" max="9478" width="15" style="245" customWidth="1"/>
    <col min="9479" max="9479" width="11.85546875" style="245" bestFit="1" customWidth="1"/>
    <col min="9480" max="9482" width="0" style="245" hidden="1" customWidth="1"/>
    <col min="9483" max="9727" width="11.42578125" style="245"/>
    <col min="9728" max="9728" width="13.140625" style="245" bestFit="1" customWidth="1"/>
    <col min="9729" max="9729" width="89.28515625" style="245" bestFit="1" customWidth="1"/>
    <col min="9730" max="9730" width="6.7109375" style="245" customWidth="1"/>
    <col min="9731" max="9731" width="12.140625" style="245" customWidth="1"/>
    <col min="9732" max="9733" width="0" style="245" hidden="1" customWidth="1"/>
    <col min="9734" max="9734" width="15" style="245" customWidth="1"/>
    <col min="9735" max="9735" width="11.85546875" style="245" bestFit="1" customWidth="1"/>
    <col min="9736" max="9738" width="0" style="245" hidden="1" customWidth="1"/>
    <col min="9739" max="9983" width="11.42578125" style="245"/>
    <col min="9984" max="9984" width="13.140625" style="245" bestFit="1" customWidth="1"/>
    <col min="9985" max="9985" width="89.28515625" style="245" bestFit="1" customWidth="1"/>
    <col min="9986" max="9986" width="6.7109375" style="245" customWidth="1"/>
    <col min="9987" max="9987" width="12.140625" style="245" customWidth="1"/>
    <col min="9988" max="9989" width="0" style="245" hidden="1" customWidth="1"/>
    <col min="9990" max="9990" width="15" style="245" customWidth="1"/>
    <col min="9991" max="9991" width="11.85546875" style="245" bestFit="1" customWidth="1"/>
    <col min="9992" max="9994" width="0" style="245" hidden="1" customWidth="1"/>
    <col min="9995" max="10239" width="11.42578125" style="245"/>
    <col min="10240" max="10240" width="13.140625" style="245" bestFit="1" customWidth="1"/>
    <col min="10241" max="10241" width="89.28515625" style="245" bestFit="1" customWidth="1"/>
    <col min="10242" max="10242" width="6.7109375" style="245" customWidth="1"/>
    <col min="10243" max="10243" width="12.140625" style="245" customWidth="1"/>
    <col min="10244" max="10245" width="0" style="245" hidden="1" customWidth="1"/>
    <col min="10246" max="10246" width="15" style="245" customWidth="1"/>
    <col min="10247" max="10247" width="11.85546875" style="245" bestFit="1" customWidth="1"/>
    <col min="10248" max="10250" width="0" style="245" hidden="1" customWidth="1"/>
    <col min="10251" max="10495" width="11.42578125" style="245"/>
    <col min="10496" max="10496" width="13.140625" style="245" bestFit="1" customWidth="1"/>
    <col min="10497" max="10497" width="89.28515625" style="245" bestFit="1" customWidth="1"/>
    <col min="10498" max="10498" width="6.7109375" style="245" customWidth="1"/>
    <col min="10499" max="10499" width="12.140625" style="245" customWidth="1"/>
    <col min="10500" max="10501" width="0" style="245" hidden="1" customWidth="1"/>
    <col min="10502" max="10502" width="15" style="245" customWidth="1"/>
    <col min="10503" max="10503" width="11.85546875" style="245" bestFit="1" customWidth="1"/>
    <col min="10504" max="10506" width="0" style="245" hidden="1" customWidth="1"/>
    <col min="10507" max="10751" width="11.42578125" style="245"/>
    <col min="10752" max="10752" width="13.140625" style="245" bestFit="1" customWidth="1"/>
    <col min="10753" max="10753" width="89.28515625" style="245" bestFit="1" customWidth="1"/>
    <col min="10754" max="10754" width="6.7109375" style="245" customWidth="1"/>
    <col min="10755" max="10755" width="12.140625" style="245" customWidth="1"/>
    <col min="10756" max="10757" width="0" style="245" hidden="1" customWidth="1"/>
    <col min="10758" max="10758" width="15" style="245" customWidth="1"/>
    <col min="10759" max="10759" width="11.85546875" style="245" bestFit="1" customWidth="1"/>
    <col min="10760" max="10762" width="0" style="245" hidden="1" customWidth="1"/>
    <col min="10763" max="11007" width="11.42578125" style="245"/>
    <col min="11008" max="11008" width="13.140625" style="245" bestFit="1" customWidth="1"/>
    <col min="11009" max="11009" width="89.28515625" style="245" bestFit="1" customWidth="1"/>
    <col min="11010" max="11010" width="6.7109375" style="245" customWidth="1"/>
    <col min="11011" max="11011" width="12.140625" style="245" customWidth="1"/>
    <col min="11012" max="11013" width="0" style="245" hidden="1" customWidth="1"/>
    <col min="11014" max="11014" width="15" style="245" customWidth="1"/>
    <col min="11015" max="11015" width="11.85546875" style="245" bestFit="1" customWidth="1"/>
    <col min="11016" max="11018" width="0" style="245" hidden="1" customWidth="1"/>
    <col min="11019" max="11263" width="11.42578125" style="245"/>
    <col min="11264" max="11264" width="13.140625" style="245" bestFit="1" customWidth="1"/>
    <col min="11265" max="11265" width="89.28515625" style="245" bestFit="1" customWidth="1"/>
    <col min="11266" max="11266" width="6.7109375" style="245" customWidth="1"/>
    <col min="11267" max="11267" width="12.140625" style="245" customWidth="1"/>
    <col min="11268" max="11269" width="0" style="245" hidden="1" customWidth="1"/>
    <col min="11270" max="11270" width="15" style="245" customWidth="1"/>
    <col min="11271" max="11271" width="11.85546875" style="245" bestFit="1" customWidth="1"/>
    <col min="11272" max="11274" width="0" style="245" hidden="1" customWidth="1"/>
    <col min="11275" max="11519" width="11.42578125" style="245"/>
    <col min="11520" max="11520" width="13.140625" style="245" bestFit="1" customWidth="1"/>
    <col min="11521" max="11521" width="89.28515625" style="245" bestFit="1" customWidth="1"/>
    <col min="11522" max="11522" width="6.7109375" style="245" customWidth="1"/>
    <col min="11523" max="11523" width="12.140625" style="245" customWidth="1"/>
    <col min="11524" max="11525" width="0" style="245" hidden="1" customWidth="1"/>
    <col min="11526" max="11526" width="15" style="245" customWidth="1"/>
    <col min="11527" max="11527" width="11.85546875" style="245" bestFit="1" customWidth="1"/>
    <col min="11528" max="11530" width="0" style="245" hidden="1" customWidth="1"/>
    <col min="11531" max="11775" width="11.42578125" style="245"/>
    <col min="11776" max="11776" width="13.140625" style="245" bestFit="1" customWidth="1"/>
    <col min="11777" max="11777" width="89.28515625" style="245" bestFit="1" customWidth="1"/>
    <col min="11778" max="11778" width="6.7109375" style="245" customWidth="1"/>
    <col min="11779" max="11779" width="12.140625" style="245" customWidth="1"/>
    <col min="11780" max="11781" width="0" style="245" hidden="1" customWidth="1"/>
    <col min="11782" max="11782" width="15" style="245" customWidth="1"/>
    <col min="11783" max="11783" width="11.85546875" style="245" bestFit="1" customWidth="1"/>
    <col min="11784" max="11786" width="0" style="245" hidden="1" customWidth="1"/>
    <col min="11787" max="12031" width="11.42578125" style="245"/>
    <col min="12032" max="12032" width="13.140625" style="245" bestFit="1" customWidth="1"/>
    <col min="12033" max="12033" width="89.28515625" style="245" bestFit="1" customWidth="1"/>
    <col min="12034" max="12034" width="6.7109375" style="245" customWidth="1"/>
    <col min="12035" max="12035" width="12.140625" style="245" customWidth="1"/>
    <col min="12036" max="12037" width="0" style="245" hidden="1" customWidth="1"/>
    <col min="12038" max="12038" width="15" style="245" customWidth="1"/>
    <col min="12039" max="12039" width="11.85546875" style="245" bestFit="1" customWidth="1"/>
    <col min="12040" max="12042" width="0" style="245" hidden="1" customWidth="1"/>
    <col min="12043" max="12287" width="11.42578125" style="245"/>
    <col min="12288" max="12288" width="13.140625" style="245" bestFit="1" customWidth="1"/>
    <col min="12289" max="12289" width="89.28515625" style="245" bestFit="1" customWidth="1"/>
    <col min="12290" max="12290" width="6.7109375" style="245" customWidth="1"/>
    <col min="12291" max="12291" width="12.140625" style="245" customWidth="1"/>
    <col min="12292" max="12293" width="0" style="245" hidden="1" customWidth="1"/>
    <col min="12294" max="12294" width="15" style="245" customWidth="1"/>
    <col min="12295" max="12295" width="11.85546875" style="245" bestFit="1" customWidth="1"/>
    <col min="12296" max="12298" width="0" style="245" hidden="1" customWidth="1"/>
    <col min="12299" max="12543" width="11.42578125" style="245"/>
    <col min="12544" max="12544" width="13.140625" style="245" bestFit="1" customWidth="1"/>
    <col min="12545" max="12545" width="89.28515625" style="245" bestFit="1" customWidth="1"/>
    <col min="12546" max="12546" width="6.7109375" style="245" customWidth="1"/>
    <col min="12547" max="12547" width="12.140625" style="245" customWidth="1"/>
    <col min="12548" max="12549" width="0" style="245" hidden="1" customWidth="1"/>
    <col min="12550" max="12550" width="15" style="245" customWidth="1"/>
    <col min="12551" max="12551" width="11.85546875" style="245" bestFit="1" customWidth="1"/>
    <col min="12552" max="12554" width="0" style="245" hidden="1" customWidth="1"/>
    <col min="12555" max="12799" width="11.42578125" style="245"/>
    <col min="12800" max="12800" width="13.140625" style="245" bestFit="1" customWidth="1"/>
    <col min="12801" max="12801" width="89.28515625" style="245" bestFit="1" customWidth="1"/>
    <col min="12802" max="12802" width="6.7109375" style="245" customWidth="1"/>
    <col min="12803" max="12803" width="12.140625" style="245" customWidth="1"/>
    <col min="12804" max="12805" width="0" style="245" hidden="1" customWidth="1"/>
    <col min="12806" max="12806" width="15" style="245" customWidth="1"/>
    <col min="12807" max="12807" width="11.85546875" style="245" bestFit="1" customWidth="1"/>
    <col min="12808" max="12810" width="0" style="245" hidden="1" customWidth="1"/>
    <col min="12811" max="13055" width="11.42578125" style="245"/>
    <col min="13056" max="13056" width="13.140625" style="245" bestFit="1" customWidth="1"/>
    <col min="13057" max="13057" width="89.28515625" style="245" bestFit="1" customWidth="1"/>
    <col min="13058" max="13058" width="6.7109375" style="245" customWidth="1"/>
    <col min="13059" max="13059" width="12.140625" style="245" customWidth="1"/>
    <col min="13060" max="13061" width="0" style="245" hidden="1" customWidth="1"/>
    <col min="13062" max="13062" width="15" style="245" customWidth="1"/>
    <col min="13063" max="13063" width="11.85546875" style="245" bestFit="1" customWidth="1"/>
    <col min="13064" max="13066" width="0" style="245" hidden="1" customWidth="1"/>
    <col min="13067" max="13311" width="11.42578125" style="245"/>
    <col min="13312" max="13312" width="13.140625" style="245" bestFit="1" customWidth="1"/>
    <col min="13313" max="13313" width="89.28515625" style="245" bestFit="1" customWidth="1"/>
    <col min="13314" max="13314" width="6.7109375" style="245" customWidth="1"/>
    <col min="13315" max="13315" width="12.140625" style="245" customWidth="1"/>
    <col min="13316" max="13317" width="0" style="245" hidden="1" customWidth="1"/>
    <col min="13318" max="13318" width="15" style="245" customWidth="1"/>
    <col min="13319" max="13319" width="11.85546875" style="245" bestFit="1" customWidth="1"/>
    <col min="13320" max="13322" width="0" style="245" hidden="1" customWidth="1"/>
    <col min="13323" max="13567" width="11.42578125" style="245"/>
    <col min="13568" max="13568" width="13.140625" style="245" bestFit="1" customWidth="1"/>
    <col min="13569" max="13569" width="89.28515625" style="245" bestFit="1" customWidth="1"/>
    <col min="13570" max="13570" width="6.7109375" style="245" customWidth="1"/>
    <col min="13571" max="13571" width="12.140625" style="245" customWidth="1"/>
    <col min="13572" max="13573" width="0" style="245" hidden="1" customWidth="1"/>
    <col min="13574" max="13574" width="15" style="245" customWidth="1"/>
    <col min="13575" max="13575" width="11.85546875" style="245" bestFit="1" customWidth="1"/>
    <col min="13576" max="13578" width="0" style="245" hidden="1" customWidth="1"/>
    <col min="13579" max="13823" width="11.42578125" style="245"/>
    <col min="13824" max="13824" width="13.140625" style="245" bestFit="1" customWidth="1"/>
    <col min="13825" max="13825" width="89.28515625" style="245" bestFit="1" customWidth="1"/>
    <col min="13826" max="13826" width="6.7109375" style="245" customWidth="1"/>
    <col min="13827" max="13827" width="12.140625" style="245" customWidth="1"/>
    <col min="13828" max="13829" width="0" style="245" hidden="1" customWidth="1"/>
    <col min="13830" max="13830" width="15" style="245" customWidth="1"/>
    <col min="13831" max="13831" width="11.85546875" style="245" bestFit="1" customWidth="1"/>
    <col min="13832" max="13834" width="0" style="245" hidden="1" customWidth="1"/>
    <col min="13835" max="14079" width="11.42578125" style="245"/>
    <col min="14080" max="14080" width="13.140625" style="245" bestFit="1" customWidth="1"/>
    <col min="14081" max="14081" width="89.28515625" style="245" bestFit="1" customWidth="1"/>
    <col min="14082" max="14082" width="6.7109375" style="245" customWidth="1"/>
    <col min="14083" max="14083" width="12.140625" style="245" customWidth="1"/>
    <col min="14084" max="14085" width="0" style="245" hidden="1" customWidth="1"/>
    <col min="14086" max="14086" width="15" style="245" customWidth="1"/>
    <col min="14087" max="14087" width="11.85546875" style="245" bestFit="1" customWidth="1"/>
    <col min="14088" max="14090" width="0" style="245" hidden="1" customWidth="1"/>
    <col min="14091" max="14335" width="11.42578125" style="245"/>
    <col min="14336" max="14336" width="13.140625" style="245" bestFit="1" customWidth="1"/>
    <col min="14337" max="14337" width="89.28515625" style="245" bestFit="1" customWidth="1"/>
    <col min="14338" max="14338" width="6.7109375" style="245" customWidth="1"/>
    <col min="14339" max="14339" width="12.140625" style="245" customWidth="1"/>
    <col min="14340" max="14341" width="0" style="245" hidden="1" customWidth="1"/>
    <col min="14342" max="14342" width="15" style="245" customWidth="1"/>
    <col min="14343" max="14343" width="11.85546875" style="245" bestFit="1" customWidth="1"/>
    <col min="14344" max="14346" width="0" style="245" hidden="1" customWidth="1"/>
    <col min="14347" max="14591" width="11.42578125" style="245"/>
    <col min="14592" max="14592" width="13.140625" style="245" bestFit="1" customWidth="1"/>
    <col min="14593" max="14593" width="89.28515625" style="245" bestFit="1" customWidth="1"/>
    <col min="14594" max="14594" width="6.7109375" style="245" customWidth="1"/>
    <col min="14595" max="14595" width="12.140625" style="245" customWidth="1"/>
    <col min="14596" max="14597" width="0" style="245" hidden="1" customWidth="1"/>
    <col min="14598" max="14598" width="15" style="245" customWidth="1"/>
    <col min="14599" max="14599" width="11.85546875" style="245" bestFit="1" customWidth="1"/>
    <col min="14600" max="14602" width="0" style="245" hidden="1" customWidth="1"/>
    <col min="14603" max="14847" width="11.42578125" style="245"/>
    <col min="14848" max="14848" width="13.140625" style="245" bestFit="1" customWidth="1"/>
    <col min="14849" max="14849" width="89.28515625" style="245" bestFit="1" customWidth="1"/>
    <col min="14850" max="14850" width="6.7109375" style="245" customWidth="1"/>
    <col min="14851" max="14851" width="12.140625" style="245" customWidth="1"/>
    <col min="14852" max="14853" width="0" style="245" hidden="1" customWidth="1"/>
    <col min="14854" max="14854" width="15" style="245" customWidth="1"/>
    <col min="14855" max="14855" width="11.85546875" style="245" bestFit="1" customWidth="1"/>
    <col min="14856" max="14858" width="0" style="245" hidden="1" customWidth="1"/>
    <col min="14859" max="15103" width="11.42578125" style="245"/>
    <col min="15104" max="15104" width="13.140625" style="245" bestFit="1" customWidth="1"/>
    <col min="15105" max="15105" width="89.28515625" style="245" bestFit="1" customWidth="1"/>
    <col min="15106" max="15106" width="6.7109375" style="245" customWidth="1"/>
    <col min="15107" max="15107" width="12.140625" style="245" customWidth="1"/>
    <col min="15108" max="15109" width="0" style="245" hidden="1" customWidth="1"/>
    <col min="15110" max="15110" width="15" style="245" customWidth="1"/>
    <col min="15111" max="15111" width="11.85546875" style="245" bestFit="1" customWidth="1"/>
    <col min="15112" max="15114" width="0" style="245" hidden="1" customWidth="1"/>
    <col min="15115" max="15359" width="11.42578125" style="245"/>
    <col min="15360" max="15360" width="13.140625" style="245" bestFit="1" customWidth="1"/>
    <col min="15361" max="15361" width="89.28515625" style="245" bestFit="1" customWidth="1"/>
    <col min="15362" max="15362" width="6.7109375" style="245" customWidth="1"/>
    <col min="15363" max="15363" width="12.140625" style="245" customWidth="1"/>
    <col min="15364" max="15365" width="0" style="245" hidden="1" customWidth="1"/>
    <col min="15366" max="15366" width="15" style="245" customWidth="1"/>
    <col min="15367" max="15367" width="11.85546875" style="245" bestFit="1" customWidth="1"/>
    <col min="15368" max="15370" width="0" style="245" hidden="1" customWidth="1"/>
    <col min="15371" max="15615" width="11.42578125" style="245"/>
    <col min="15616" max="15616" width="13.140625" style="245" bestFit="1" customWidth="1"/>
    <col min="15617" max="15617" width="89.28515625" style="245" bestFit="1" customWidth="1"/>
    <col min="15618" max="15618" width="6.7109375" style="245" customWidth="1"/>
    <col min="15619" max="15619" width="12.140625" style="245" customWidth="1"/>
    <col min="15620" max="15621" width="0" style="245" hidden="1" customWidth="1"/>
    <col min="15622" max="15622" width="15" style="245" customWidth="1"/>
    <col min="15623" max="15623" width="11.85546875" style="245" bestFit="1" customWidth="1"/>
    <col min="15624" max="15626" width="0" style="245" hidden="1" customWidth="1"/>
    <col min="15627" max="15871" width="11.42578125" style="245"/>
    <col min="15872" max="15872" width="13.140625" style="245" bestFit="1" customWidth="1"/>
    <col min="15873" max="15873" width="89.28515625" style="245" bestFit="1" customWidth="1"/>
    <col min="15874" max="15874" width="6.7109375" style="245" customWidth="1"/>
    <col min="15875" max="15875" width="12.140625" style="245" customWidth="1"/>
    <col min="15876" max="15877" width="0" style="245" hidden="1" customWidth="1"/>
    <col min="15878" max="15878" width="15" style="245" customWidth="1"/>
    <col min="15879" max="15879" width="11.85546875" style="245" bestFit="1" customWidth="1"/>
    <col min="15880" max="15882" width="0" style="245" hidden="1" customWidth="1"/>
    <col min="15883" max="16127" width="11.42578125" style="245"/>
    <col min="16128" max="16128" width="13.140625" style="245" bestFit="1" customWidth="1"/>
    <col min="16129" max="16129" width="89.28515625" style="245" bestFit="1" customWidth="1"/>
    <col min="16130" max="16130" width="6.7109375" style="245" customWidth="1"/>
    <col min="16131" max="16131" width="12.140625" style="245" customWidth="1"/>
    <col min="16132" max="16133" width="0" style="245" hidden="1" customWidth="1"/>
    <col min="16134" max="16134" width="15" style="245" customWidth="1"/>
    <col min="16135" max="16135" width="11.85546875" style="245" bestFit="1" customWidth="1"/>
    <col min="16136" max="16138" width="0" style="245" hidden="1" customWidth="1"/>
    <col min="16139" max="16384" width="11.42578125" style="245"/>
  </cols>
  <sheetData>
    <row r="1" spans="1:12" x14ac:dyDescent="0.2">
      <c r="E1" s="248"/>
      <c r="F1" s="249"/>
      <c r="G1" s="250"/>
      <c r="H1" s="249"/>
    </row>
    <row r="2" spans="1:12" x14ac:dyDescent="0.2">
      <c r="E2" s="252" t="str">
        <f>F2</f>
        <v>Розница</v>
      </c>
      <c r="F2" s="253" t="str">
        <f>Скидка!C1</f>
        <v>Розница</v>
      </c>
      <c r="G2" s="254" t="s">
        <v>668</v>
      </c>
      <c r="H2" s="253" t="s">
        <v>615</v>
      </c>
    </row>
    <row r="3" spans="1:12" s="261" customFormat="1" ht="25.5" x14ac:dyDescent="0.2">
      <c r="A3" s="255" t="s">
        <v>378</v>
      </c>
      <c r="B3" s="256" t="s">
        <v>669</v>
      </c>
      <c r="C3" s="257" t="s">
        <v>575</v>
      </c>
      <c r="D3" s="257" t="s">
        <v>670</v>
      </c>
      <c r="E3" s="258" t="s">
        <v>671</v>
      </c>
      <c r="F3" s="259" t="s">
        <v>966</v>
      </c>
      <c r="G3" s="260" t="s">
        <v>379</v>
      </c>
      <c r="H3" s="259" t="s">
        <v>966</v>
      </c>
      <c r="I3" s="256" t="s">
        <v>672</v>
      </c>
      <c r="J3" s="261" t="s">
        <v>673</v>
      </c>
      <c r="L3" s="357"/>
    </row>
    <row r="4" spans="1:12" x14ac:dyDescent="0.2">
      <c r="A4" s="262">
        <v>84000051</v>
      </c>
      <c r="B4" s="263" t="s">
        <v>674</v>
      </c>
      <c r="C4" s="247" t="s">
        <v>675</v>
      </c>
      <c r="D4" s="247" t="str">
        <f>VLOOKUP(A4,'Полный поартикульный список'!A:B,2,0)</f>
        <v>A16</v>
      </c>
      <c r="E4" s="264">
        <f>ROUND((IF(D4='!!!PG'!$A$15,(H4*(1-Скидка!$G$1)),(H4*(1-Скидка!$E$1)))),2)</f>
        <v>161.26</v>
      </c>
      <c r="F4" s="265">
        <f t="shared" ref="F4:F35" si="0">G4*E4</f>
        <v>161.26</v>
      </c>
      <c r="G4" s="266">
        <v>1</v>
      </c>
      <c r="H4" s="265">
        <f>ROUND(VLOOKUP(A4,'Полный поартикульный список'!A:E,5,0),2)</f>
        <v>161.26</v>
      </c>
      <c r="I4" s="267" t="s">
        <v>676</v>
      </c>
    </row>
    <row r="5" spans="1:12" x14ac:dyDescent="0.2">
      <c r="A5" s="262">
        <v>84000052</v>
      </c>
      <c r="B5" s="263" t="s">
        <v>677</v>
      </c>
      <c r="C5" s="247" t="s">
        <v>675</v>
      </c>
      <c r="D5" s="247" t="str">
        <f>VLOOKUP(A5,'Полный поартикульный список'!A:B,2,0)</f>
        <v>A16</v>
      </c>
      <c r="E5" s="264">
        <f>ROUND((IF(D5='!!!PG'!$A$15,(H5*(1-Скидка!$G$1)),(H5*(1-Скидка!$E$1)))),2)</f>
        <v>172.02</v>
      </c>
      <c r="F5" s="265">
        <f t="shared" si="0"/>
        <v>0</v>
      </c>
      <c r="G5" s="266"/>
      <c r="H5" s="265">
        <f>ROUND(VLOOKUP(A5,'Полный поартикульный список'!A:E,5,0),2)</f>
        <v>172.02</v>
      </c>
      <c r="I5" s="267" t="s">
        <v>678</v>
      </c>
    </row>
    <row r="6" spans="1:12" x14ac:dyDescent="0.2">
      <c r="A6" s="262">
        <v>84000053</v>
      </c>
      <c r="B6" s="263" t="s">
        <v>679</v>
      </c>
      <c r="C6" s="247" t="s">
        <v>675</v>
      </c>
      <c r="D6" s="247" t="str">
        <f>VLOOKUP(A6,'Полный поартикульный список'!A:B,2,0)</f>
        <v>A16</v>
      </c>
      <c r="E6" s="264">
        <f>ROUND((IF(D6='!!!PG'!$A$15,(H6*(1-Скидка!$G$1)),(H6*(1-Скидка!$E$1)))),2)</f>
        <v>184.1</v>
      </c>
      <c r="F6" s="265">
        <f t="shared" si="0"/>
        <v>0</v>
      </c>
      <c r="G6" s="266"/>
      <c r="H6" s="265">
        <f>ROUND(VLOOKUP(A6,'Полный поартикульный список'!A:E,5,0),2)</f>
        <v>184.1</v>
      </c>
      <c r="I6" s="267" t="s">
        <v>680</v>
      </c>
    </row>
    <row r="7" spans="1:12" x14ac:dyDescent="0.2">
      <c r="A7" s="262">
        <v>84000061</v>
      </c>
      <c r="B7" s="263" t="s">
        <v>681</v>
      </c>
      <c r="C7" s="247" t="s">
        <v>675</v>
      </c>
      <c r="D7" s="247" t="str">
        <f>VLOOKUP(A7,'Полный поартикульный список'!A:B,2,0)</f>
        <v>A16</v>
      </c>
      <c r="E7" s="264">
        <f>ROUND((IF(D7='!!!PG'!$A$15,(H7*(1-Скидка!$G$1)),(H7*(1-Скидка!$E$1)))),2)</f>
        <v>161.26</v>
      </c>
      <c r="F7" s="265">
        <f t="shared" si="0"/>
        <v>0</v>
      </c>
      <c r="G7" s="266"/>
      <c r="H7" s="265">
        <f>ROUND(VLOOKUP(A7,'Полный поартикульный список'!A:E,5,0),2)</f>
        <v>161.26</v>
      </c>
      <c r="I7" s="267" t="s">
        <v>682</v>
      </c>
    </row>
    <row r="8" spans="1:12" x14ac:dyDescent="0.2">
      <c r="A8" s="262">
        <v>84000062</v>
      </c>
      <c r="B8" s="263" t="s">
        <v>683</v>
      </c>
      <c r="C8" s="247" t="s">
        <v>675</v>
      </c>
      <c r="D8" s="247" t="str">
        <f>VLOOKUP(A8,'Полный поартикульный список'!A:B,2,0)</f>
        <v>A16</v>
      </c>
      <c r="E8" s="264">
        <f>ROUND((IF(D8='!!!PG'!$A$15,(H8*(1-Скидка!$G$1)),(H8*(1-Скидка!$E$1)))),2)</f>
        <v>172.02</v>
      </c>
      <c r="F8" s="265">
        <f t="shared" si="0"/>
        <v>0</v>
      </c>
      <c r="G8" s="266"/>
      <c r="H8" s="265">
        <f>ROUND(VLOOKUP(A8,'Полный поартикульный список'!A:E,5,0),2)</f>
        <v>172.02</v>
      </c>
      <c r="I8" s="267" t="s">
        <v>684</v>
      </c>
    </row>
    <row r="9" spans="1:12" x14ac:dyDescent="0.2">
      <c r="A9" s="262">
        <v>84000063</v>
      </c>
      <c r="B9" s="263" t="s">
        <v>685</v>
      </c>
      <c r="C9" s="247" t="s">
        <v>675</v>
      </c>
      <c r="D9" s="247" t="str">
        <f>VLOOKUP(A9,'Полный поартикульный список'!A:B,2,0)</f>
        <v>A16</v>
      </c>
      <c r="E9" s="264">
        <f>ROUND((IF(D9='!!!PG'!$A$15,(H9*(1-Скидка!$G$1)),(H9*(1-Скидка!$E$1)))),2)</f>
        <v>184.1</v>
      </c>
      <c r="F9" s="265">
        <f t="shared" si="0"/>
        <v>0</v>
      </c>
      <c r="G9" s="266"/>
      <c r="H9" s="265">
        <f>ROUND(VLOOKUP(A9,'Полный поартикульный список'!A:E,5,0),2)</f>
        <v>184.1</v>
      </c>
      <c r="I9" s="267" t="s">
        <v>686</v>
      </c>
    </row>
    <row r="10" spans="1:12" x14ac:dyDescent="0.2">
      <c r="A10" s="262">
        <v>84000071</v>
      </c>
      <c r="B10" s="263" t="s">
        <v>687</v>
      </c>
      <c r="C10" s="247" t="s">
        <v>675</v>
      </c>
      <c r="D10" s="247" t="str">
        <f>VLOOKUP(A10,'Полный поартикульный список'!A:B,2,0)</f>
        <v>A16</v>
      </c>
      <c r="E10" s="264">
        <f>ROUND((IF(D10='!!!PG'!$A$15,(H10*(1-Скидка!$G$1)),(H10*(1-Скидка!$E$1)))),2)</f>
        <v>73.91</v>
      </c>
      <c r="F10" s="265">
        <f t="shared" si="0"/>
        <v>0</v>
      </c>
      <c r="G10" s="266"/>
      <c r="H10" s="265">
        <f>ROUND(VLOOKUP(A10,'Полный поартикульный список'!A:E,5,0),2)</f>
        <v>73.91</v>
      </c>
      <c r="I10" s="267" t="s">
        <v>688</v>
      </c>
    </row>
    <row r="11" spans="1:12" x14ac:dyDescent="0.2">
      <c r="A11" s="262">
        <v>84000072</v>
      </c>
      <c r="B11" s="263" t="s">
        <v>689</v>
      </c>
      <c r="C11" s="247" t="s">
        <v>675</v>
      </c>
      <c r="D11" s="247" t="str">
        <f>VLOOKUP(A11,'Полный поартикульный список'!A:B,2,0)</f>
        <v>A16</v>
      </c>
      <c r="E11" s="264">
        <f>ROUND((IF(D11='!!!PG'!$A$15,(H11*(1-Скидка!$G$1)),(H11*(1-Скидка!$E$1)))),2)</f>
        <v>387.03</v>
      </c>
      <c r="F11" s="265">
        <f t="shared" si="0"/>
        <v>0</v>
      </c>
      <c r="G11" s="266"/>
      <c r="H11" s="265">
        <f>ROUND(VLOOKUP(A11,'Полный поартикульный список'!A:E,5,0),2)</f>
        <v>387.03</v>
      </c>
      <c r="I11" s="267" t="s">
        <v>690</v>
      </c>
    </row>
    <row r="12" spans="1:12" x14ac:dyDescent="0.2">
      <c r="A12" s="262">
        <v>84000073</v>
      </c>
      <c r="B12" s="263" t="s">
        <v>691</v>
      </c>
      <c r="C12" s="247" t="s">
        <v>675</v>
      </c>
      <c r="D12" s="247" t="str">
        <f>VLOOKUP(A12,'Полный поартикульный список'!A:B,2,0)</f>
        <v>A16</v>
      </c>
      <c r="E12" s="264">
        <f>ROUND((IF(D12='!!!PG'!$A$15,(H12*(1-Скидка!$G$1)),(H12*(1-Скидка!$E$1)))),2)</f>
        <v>161.26</v>
      </c>
      <c r="F12" s="265">
        <f t="shared" si="0"/>
        <v>161.26</v>
      </c>
      <c r="G12" s="266">
        <v>1</v>
      </c>
      <c r="H12" s="265">
        <f>ROUND(VLOOKUP(A12,'Полный поартикульный список'!A:E,5,0),2)</f>
        <v>161.26</v>
      </c>
      <c r="I12" s="267" t="s">
        <v>692</v>
      </c>
      <c r="J12" s="246" t="s">
        <v>579</v>
      </c>
    </row>
    <row r="13" spans="1:12" x14ac:dyDescent="0.2">
      <c r="A13" s="262">
        <v>84000074</v>
      </c>
      <c r="B13" s="263" t="s">
        <v>693</v>
      </c>
      <c r="C13" s="247" t="s">
        <v>675</v>
      </c>
      <c r="D13" s="247" t="str">
        <f>VLOOKUP(A13,'Полный поартикульный список'!A:B,2,0)</f>
        <v>A16</v>
      </c>
      <c r="E13" s="264">
        <f>ROUND((IF(D13='!!!PG'!$A$15,(H13*(1-Скидка!$G$1)),(H13*(1-Скидка!$E$1)))),2)</f>
        <v>172.02</v>
      </c>
      <c r="F13" s="265">
        <f t="shared" si="0"/>
        <v>0</v>
      </c>
      <c r="G13" s="266"/>
      <c r="H13" s="265">
        <f>ROUND(VLOOKUP(A13,'Полный поартикульный список'!A:E,5,0),2)</f>
        <v>172.02</v>
      </c>
      <c r="I13" s="267" t="s">
        <v>694</v>
      </c>
      <c r="J13" s="246" t="s">
        <v>579</v>
      </c>
    </row>
    <row r="14" spans="1:12" x14ac:dyDescent="0.2">
      <c r="A14" s="262">
        <v>84000075</v>
      </c>
      <c r="B14" s="263" t="s">
        <v>695</v>
      </c>
      <c r="C14" s="247" t="s">
        <v>675</v>
      </c>
      <c r="D14" s="247" t="str">
        <f>VLOOKUP(A14,'Полный поартикульный список'!A:B,2,0)</f>
        <v>A16</v>
      </c>
      <c r="E14" s="264">
        <f>ROUND((IF(D14='!!!PG'!$A$15,(H14*(1-Скидка!$G$1)),(H14*(1-Скидка!$E$1)))),2)</f>
        <v>184.1</v>
      </c>
      <c r="F14" s="265">
        <f t="shared" si="0"/>
        <v>0</v>
      </c>
      <c r="G14" s="266"/>
      <c r="H14" s="265">
        <f>ROUND(VLOOKUP(A14,'Полный поартикульный список'!A:E,5,0),2)</f>
        <v>184.1</v>
      </c>
      <c r="I14" s="267" t="s">
        <v>696</v>
      </c>
      <c r="J14" s="246" t="s">
        <v>579</v>
      </c>
    </row>
    <row r="15" spans="1:12" x14ac:dyDescent="0.2">
      <c r="A15" s="262">
        <v>84010001</v>
      </c>
      <c r="B15" s="263" t="s">
        <v>697</v>
      </c>
      <c r="C15" s="247" t="s">
        <v>675</v>
      </c>
      <c r="D15" s="247" t="str">
        <f>VLOOKUP(A15,'Полный поартикульный список'!A:B,2,0)</f>
        <v>A16</v>
      </c>
      <c r="E15" s="264">
        <f>ROUND((IF(D15='!!!PG'!$A$15,(H15*(1-Скидка!$G$1)),(H15*(1-Скидка!$E$1)))),2)</f>
        <v>1505.1</v>
      </c>
      <c r="F15" s="265">
        <f t="shared" si="0"/>
        <v>1505.1</v>
      </c>
      <c r="G15" s="266">
        <v>1</v>
      </c>
      <c r="H15" s="265">
        <f>ROUND(VLOOKUP(A15,'Полный поартикульный список'!A:E,5,0),2)</f>
        <v>1505.1</v>
      </c>
      <c r="I15" s="267" t="s">
        <v>698</v>
      </c>
    </row>
    <row r="16" spans="1:12" x14ac:dyDescent="0.2">
      <c r="A16" s="262">
        <v>84010002</v>
      </c>
      <c r="B16" s="263" t="s">
        <v>699</v>
      </c>
      <c r="C16" s="247" t="s">
        <v>675</v>
      </c>
      <c r="D16" s="247" t="str">
        <f>VLOOKUP(A16,'Полный поартикульный список'!A:B,2,0)</f>
        <v>A16</v>
      </c>
      <c r="E16" s="264">
        <f>ROUND((IF(D16='!!!PG'!$A$15,(H16*(1-Скидка!$G$1)),(H16*(1-Скидка!$E$1)))),2)</f>
        <v>1505.1</v>
      </c>
      <c r="F16" s="265">
        <f t="shared" si="0"/>
        <v>0</v>
      </c>
      <c r="G16" s="266"/>
      <c r="H16" s="265">
        <f>ROUND(VLOOKUP(A16,'Полный поартикульный список'!A:E,5,0),2)</f>
        <v>1505.1</v>
      </c>
      <c r="I16" s="267" t="s">
        <v>700</v>
      </c>
    </row>
    <row r="17" spans="1:10" x14ac:dyDescent="0.2">
      <c r="A17" s="262">
        <v>84010003</v>
      </c>
      <c r="B17" s="263" t="s">
        <v>701</v>
      </c>
      <c r="C17" s="247" t="s">
        <v>675</v>
      </c>
      <c r="D17" s="247" t="str">
        <f>VLOOKUP(A17,'Полный поартикульный список'!A:B,2,0)</f>
        <v>A16</v>
      </c>
      <c r="E17" s="264">
        <f>ROUND((IF(D17='!!!PG'!$A$15,(H17*(1-Скидка!$G$1)),(H17*(1-Скидка!$E$1)))),2)</f>
        <v>1505.1</v>
      </c>
      <c r="F17" s="265">
        <f t="shared" si="0"/>
        <v>0</v>
      </c>
      <c r="G17" s="266"/>
      <c r="H17" s="265">
        <f>ROUND(VLOOKUP(A17,'Полный поартикульный список'!A:E,5,0),2)</f>
        <v>1505.1</v>
      </c>
      <c r="I17" s="267" t="s">
        <v>702</v>
      </c>
    </row>
    <row r="18" spans="1:10" x14ac:dyDescent="0.2">
      <c r="A18" s="262">
        <v>84020002</v>
      </c>
      <c r="B18" s="263" t="s">
        <v>703</v>
      </c>
      <c r="C18" s="247" t="s">
        <v>675</v>
      </c>
      <c r="D18" s="247" t="str">
        <f>VLOOKUP(A18,'Полный поартикульный список'!A:B,2,0)</f>
        <v>A16</v>
      </c>
      <c r="E18" s="264">
        <f>ROUND((IF(D18='!!!PG'!$A$15,(H18*(1-Скидка!$G$1)),(H18*(1-Скидка!$E$1)))),2)</f>
        <v>5.38</v>
      </c>
      <c r="F18" s="265">
        <f t="shared" si="0"/>
        <v>0</v>
      </c>
      <c r="G18" s="266"/>
      <c r="H18" s="265">
        <f>ROUND(VLOOKUP(A18,'Полный поартикульный список'!A:E,5,0),2)</f>
        <v>5.38</v>
      </c>
      <c r="I18" s="267" t="s">
        <v>704</v>
      </c>
    </row>
    <row r="19" spans="1:10" x14ac:dyDescent="0.2">
      <c r="A19" s="262">
        <v>84020003</v>
      </c>
      <c r="B19" s="263" t="s">
        <v>705</v>
      </c>
      <c r="C19" s="247" t="s">
        <v>675</v>
      </c>
      <c r="D19" s="247" t="str">
        <f>VLOOKUP(A19,'Полный поартикульный список'!A:B,2,0)</f>
        <v>A16</v>
      </c>
      <c r="E19" s="264">
        <f>ROUND((IF(D19='!!!PG'!$A$15,(H19*(1-Скидка!$G$1)),(H19*(1-Скидка!$E$1)))),2)</f>
        <v>63.16</v>
      </c>
      <c r="F19" s="265">
        <f t="shared" si="0"/>
        <v>0</v>
      </c>
      <c r="G19" s="266"/>
      <c r="H19" s="265">
        <f>ROUND(VLOOKUP(A19,'Полный поартикульный список'!A:E,5,0),2)</f>
        <v>63.16</v>
      </c>
      <c r="I19" s="267" t="s">
        <v>706</v>
      </c>
    </row>
    <row r="20" spans="1:10" x14ac:dyDescent="0.2">
      <c r="A20" s="262">
        <v>84020004</v>
      </c>
      <c r="B20" s="263" t="s">
        <v>707</v>
      </c>
      <c r="C20" s="247" t="s">
        <v>675</v>
      </c>
      <c r="D20" s="247" t="str">
        <f>VLOOKUP(A20,'Полный поартикульный список'!A:B,2,0)</f>
        <v>A16</v>
      </c>
      <c r="E20" s="264">
        <f>ROUND((IF(D20='!!!PG'!$A$15,(H20*(1-Скидка!$G$1)),(H20*(1-Скидка!$E$1)))),2)</f>
        <v>71.23</v>
      </c>
      <c r="F20" s="265">
        <f t="shared" si="0"/>
        <v>0</v>
      </c>
      <c r="G20" s="266"/>
      <c r="H20" s="265">
        <f>ROUND(VLOOKUP(A20,'Полный поартикульный список'!A:E,5,0),2)</f>
        <v>71.23</v>
      </c>
      <c r="I20" s="267" t="s">
        <v>708</v>
      </c>
    </row>
    <row r="21" spans="1:10" x14ac:dyDescent="0.2">
      <c r="A21" s="262">
        <v>84020005</v>
      </c>
      <c r="B21" s="263" t="s">
        <v>709</v>
      </c>
      <c r="C21" s="247" t="s">
        <v>675</v>
      </c>
      <c r="D21" s="247" t="str">
        <f>VLOOKUP(A21,'Полный поартикульный список'!A:B,2,0)</f>
        <v>A16</v>
      </c>
      <c r="E21" s="264">
        <f>ROUND((IF(D21='!!!PG'!$A$15,(H21*(1-Скидка!$G$1)),(H21*(1-Скидка!$E$1)))),2)</f>
        <v>76.599999999999994</v>
      </c>
      <c r="F21" s="265">
        <f t="shared" si="0"/>
        <v>0</v>
      </c>
      <c r="G21" s="266"/>
      <c r="H21" s="265">
        <f>ROUND(VLOOKUP(A21,'Полный поартикульный список'!A:E,5,0),2)</f>
        <v>76.599999999999994</v>
      </c>
      <c r="I21" s="267" t="s">
        <v>710</v>
      </c>
    </row>
    <row r="22" spans="1:10" x14ac:dyDescent="0.2">
      <c r="A22" s="262">
        <v>84020006</v>
      </c>
      <c r="B22" s="263" t="s">
        <v>711</v>
      </c>
      <c r="C22" s="247" t="s">
        <v>675</v>
      </c>
      <c r="D22" s="247" t="str">
        <f>VLOOKUP(A22,'Полный поартикульный список'!A:B,2,0)</f>
        <v>A16</v>
      </c>
      <c r="E22" s="264">
        <f>ROUND((IF(D22='!!!PG'!$A$15,(H22*(1-Скидка!$G$1)),(H22*(1-Скидка!$E$1)))),2)</f>
        <v>43</v>
      </c>
      <c r="F22" s="265">
        <f t="shared" si="0"/>
        <v>0</v>
      </c>
      <c r="G22" s="266"/>
      <c r="H22" s="265">
        <f>ROUND(VLOOKUP(A22,'Полный поартикульный список'!A:E,5,0),2)</f>
        <v>43</v>
      </c>
      <c r="I22" s="267" t="s">
        <v>712</v>
      </c>
    </row>
    <row r="23" spans="1:10" x14ac:dyDescent="0.2">
      <c r="A23" s="262">
        <v>84020030</v>
      </c>
      <c r="B23" s="245" t="s">
        <v>713</v>
      </c>
      <c r="C23" s="247" t="s">
        <v>675</v>
      </c>
      <c r="D23" s="247" t="str">
        <f>VLOOKUP(A23,'Полный поартикульный список'!A:B,2,0)</f>
        <v>A16</v>
      </c>
      <c r="E23" s="264">
        <f>ROUND((IF(D23='!!!PG'!$A$15,(H23*(1-Скидка!$G$1)),(H23*(1-Скидка!$E$1)))),2)</f>
        <v>5.38</v>
      </c>
      <c r="F23" s="265">
        <f t="shared" si="0"/>
        <v>0</v>
      </c>
      <c r="G23" s="266"/>
      <c r="H23" s="265">
        <f>ROUND(VLOOKUP(A23,'Полный поартикульный список'!A:E,5,0),2)</f>
        <v>5.38</v>
      </c>
      <c r="I23" s="267" t="s">
        <v>714</v>
      </c>
    </row>
    <row r="24" spans="1:10" x14ac:dyDescent="0.2">
      <c r="A24" s="262">
        <v>84020070</v>
      </c>
      <c r="B24" s="245" t="s">
        <v>715</v>
      </c>
      <c r="C24" s="247" t="s">
        <v>675</v>
      </c>
      <c r="D24" s="247" t="str">
        <f>VLOOKUP(A24,'Полный поартикульный список'!A:B,2,0)</f>
        <v>A16</v>
      </c>
      <c r="E24" s="264">
        <f>ROUND((IF(D24='!!!PG'!$A$15,(H24*(1-Скидка!$G$1)),(H24*(1-Скидка!$E$1)))),2)</f>
        <v>8.06</v>
      </c>
      <c r="F24" s="265">
        <f t="shared" si="0"/>
        <v>0</v>
      </c>
      <c r="G24" s="266"/>
      <c r="H24" s="265">
        <f>ROUND(VLOOKUP(A24,'Полный поартикульный список'!A:E,5,0),2)</f>
        <v>8.06</v>
      </c>
      <c r="I24" s="267" t="s">
        <v>716</v>
      </c>
      <c r="J24" s="246" t="s">
        <v>717</v>
      </c>
    </row>
    <row r="25" spans="1:10" x14ac:dyDescent="0.2">
      <c r="A25" s="262">
        <v>84020071</v>
      </c>
      <c r="B25" s="245" t="s">
        <v>718</v>
      </c>
      <c r="C25" s="247" t="s">
        <v>675</v>
      </c>
      <c r="D25" s="247" t="str">
        <f>VLOOKUP(A25,'Полный поартикульный список'!A:B,2,0)</f>
        <v>A16</v>
      </c>
      <c r="E25" s="264">
        <f>ROUND((IF(D25='!!!PG'!$A$15,(H25*(1-Скидка!$G$1)),(H25*(1-Скидка!$E$1)))),2)</f>
        <v>12.1</v>
      </c>
      <c r="F25" s="265">
        <f t="shared" si="0"/>
        <v>0</v>
      </c>
      <c r="G25" s="266"/>
      <c r="H25" s="265">
        <f>ROUND(VLOOKUP(A25,'Полный поартикульный список'!A:E,5,0),2)</f>
        <v>12.1</v>
      </c>
      <c r="I25" s="267" t="s">
        <v>716</v>
      </c>
      <c r="J25" s="246" t="s">
        <v>579</v>
      </c>
    </row>
    <row r="26" spans="1:10" x14ac:dyDescent="0.2">
      <c r="A26" s="262">
        <v>84020073</v>
      </c>
      <c r="B26" s="245" t="s">
        <v>719</v>
      </c>
      <c r="C26" s="247" t="s">
        <v>675</v>
      </c>
      <c r="D26" s="247" t="str">
        <f>VLOOKUP(A26,'Полный поартикульный список'!A:B,2,0)</f>
        <v>A16</v>
      </c>
      <c r="E26" s="264">
        <f>ROUND((IF(D26='!!!PG'!$A$15,(H26*(1-Скидка!$G$1)),(H26*(1-Скидка!$E$1)))),2)</f>
        <v>8.06</v>
      </c>
      <c r="F26" s="265">
        <f t="shared" si="0"/>
        <v>0</v>
      </c>
      <c r="G26" s="266"/>
      <c r="H26" s="265">
        <f>ROUND(VLOOKUP(A26,'Полный поартикульный список'!A:E,5,0),2)</f>
        <v>8.06</v>
      </c>
      <c r="I26" s="267" t="s">
        <v>720</v>
      </c>
      <c r="J26" s="246" t="s">
        <v>717</v>
      </c>
    </row>
    <row r="27" spans="1:10" x14ac:dyDescent="0.2">
      <c r="A27" s="262">
        <v>84020074</v>
      </c>
      <c r="B27" s="245" t="s">
        <v>721</v>
      </c>
      <c r="C27" s="247" t="s">
        <v>675</v>
      </c>
      <c r="D27" s="247" t="str">
        <f>VLOOKUP(A27,'Полный поартикульный список'!A:B,2,0)</f>
        <v>A16</v>
      </c>
      <c r="E27" s="264">
        <f>ROUND((IF(D27='!!!PG'!$A$15,(H27*(1-Скидка!$G$1)),(H27*(1-Скидка!$E$1)))),2)</f>
        <v>12.1</v>
      </c>
      <c r="F27" s="265">
        <f t="shared" si="0"/>
        <v>0</v>
      </c>
      <c r="G27" s="266"/>
      <c r="H27" s="265">
        <f>ROUND(VLOOKUP(A27,'Полный поартикульный список'!A:E,5,0),2)</f>
        <v>12.1</v>
      </c>
      <c r="I27" s="267" t="s">
        <v>720</v>
      </c>
      <c r="J27" s="246" t="s">
        <v>579</v>
      </c>
    </row>
    <row r="28" spans="1:10" x14ac:dyDescent="0.2">
      <c r="A28" s="262">
        <v>84020090</v>
      </c>
      <c r="B28" s="245" t="s">
        <v>722</v>
      </c>
      <c r="C28" s="247" t="s">
        <v>675</v>
      </c>
      <c r="D28" s="247" t="str">
        <f>VLOOKUP(A28,'Полный поартикульный список'!A:B,2,0)</f>
        <v>A16</v>
      </c>
      <c r="E28" s="264">
        <f>ROUND((IF(D28='!!!PG'!$A$15,(H28*(1-Скидка!$G$1)),(H28*(1-Скидка!$E$1)))),2)</f>
        <v>5.38</v>
      </c>
      <c r="F28" s="265">
        <f t="shared" si="0"/>
        <v>0</v>
      </c>
      <c r="G28" s="266"/>
      <c r="H28" s="265">
        <f>ROUND(VLOOKUP(A28,'Полный поартикульный список'!A:E,5,0),2)</f>
        <v>5.38</v>
      </c>
      <c r="I28" s="267" t="s">
        <v>723</v>
      </c>
    </row>
    <row r="29" spans="1:10" x14ac:dyDescent="0.2">
      <c r="A29" s="262">
        <v>84020100</v>
      </c>
      <c r="B29" s="245" t="s">
        <v>724</v>
      </c>
      <c r="C29" s="247" t="s">
        <v>675</v>
      </c>
      <c r="D29" s="247" t="str">
        <f>VLOOKUP(A29,'Полный поартикульный список'!A:B,2,0)</f>
        <v>A16</v>
      </c>
      <c r="E29" s="264">
        <f>ROUND((IF(D29='!!!PG'!$A$15,(H29*(1-Скидка!$G$1)),(H29*(1-Скидка!$E$1)))),2)</f>
        <v>30.91</v>
      </c>
      <c r="F29" s="265">
        <f t="shared" si="0"/>
        <v>0</v>
      </c>
      <c r="G29" s="266"/>
      <c r="H29" s="265">
        <f>ROUND(VLOOKUP(A29,'Полный поартикульный список'!A:E,5,0),2)</f>
        <v>30.91</v>
      </c>
      <c r="I29" s="267" t="s">
        <v>725</v>
      </c>
    </row>
    <row r="30" spans="1:10" x14ac:dyDescent="0.2">
      <c r="A30" s="262">
        <v>84020112</v>
      </c>
      <c r="B30" s="245" t="s">
        <v>726</v>
      </c>
      <c r="C30" s="247" t="s">
        <v>675</v>
      </c>
      <c r="D30" s="247" t="str">
        <f>VLOOKUP(A30,'Полный поартикульный список'!A:B,2,0)</f>
        <v>A16</v>
      </c>
      <c r="E30" s="264">
        <f>ROUND((IF(D30='!!!PG'!$A$15,(H30*(1-Скидка!$G$1)),(H30*(1-Скидка!$E$1)))),2)</f>
        <v>32.26</v>
      </c>
      <c r="F30" s="265">
        <f t="shared" si="0"/>
        <v>0</v>
      </c>
      <c r="G30" s="266"/>
      <c r="H30" s="265">
        <f>ROUND(VLOOKUP(A30,'Полный поартикульный список'!A:E,5,0),2)</f>
        <v>32.26</v>
      </c>
      <c r="I30" s="267" t="s">
        <v>727</v>
      </c>
    </row>
    <row r="31" spans="1:10" x14ac:dyDescent="0.2">
      <c r="A31" s="262">
        <v>84020123</v>
      </c>
      <c r="B31" s="245" t="s">
        <v>728</v>
      </c>
      <c r="C31" s="247" t="s">
        <v>675</v>
      </c>
      <c r="D31" s="247" t="str">
        <f>VLOOKUP(A31,'Полный поартикульный список'!A:B,2,0)</f>
        <v>A16</v>
      </c>
      <c r="E31" s="264">
        <f>ROUND((IF(D31='!!!PG'!$A$15,(H31*(1-Скидка!$G$1)),(H31*(1-Скидка!$E$1)))),2)</f>
        <v>16.13</v>
      </c>
      <c r="F31" s="265">
        <f t="shared" si="0"/>
        <v>0</v>
      </c>
      <c r="G31" s="266"/>
      <c r="H31" s="265">
        <f>ROUND(VLOOKUP(A31,'Полный поартикульный список'!A:E,5,0),2)</f>
        <v>16.13</v>
      </c>
      <c r="I31" s="267" t="s">
        <v>729</v>
      </c>
    </row>
    <row r="32" spans="1:10" x14ac:dyDescent="0.2">
      <c r="A32" s="262">
        <v>92212001</v>
      </c>
      <c r="B32" s="245" t="s">
        <v>730</v>
      </c>
      <c r="C32" s="247" t="s">
        <v>675</v>
      </c>
      <c r="D32" s="247" t="str">
        <f>VLOOKUP(A32,'Полный поартикульный список'!A:B,2,0)</f>
        <v>A16</v>
      </c>
      <c r="E32" s="264">
        <f>ROUND((IF(D32='!!!PG'!$A$15,(H32*(1-Скидка!$G$1)),(H32*(1-Скидка!$E$1)))),2)</f>
        <v>19.989999999999998</v>
      </c>
      <c r="F32" s="265">
        <f t="shared" si="0"/>
        <v>0</v>
      </c>
      <c r="G32" s="266"/>
      <c r="H32" s="265">
        <f>ROUND(VLOOKUP(A32,'Полный поартикульный список'!A:E,5,0),2)</f>
        <v>19.989999999999998</v>
      </c>
      <c r="I32" s="267" t="s">
        <v>731</v>
      </c>
    </row>
    <row r="33" spans="1:10" x14ac:dyDescent="0.2">
      <c r="A33" s="262">
        <v>33438001150</v>
      </c>
      <c r="B33" s="245" t="s">
        <v>732</v>
      </c>
      <c r="C33" s="247" t="s">
        <v>675</v>
      </c>
      <c r="D33" s="247" t="str">
        <f>VLOOKUP(A33,'Полный поартикульный список'!A:B,2,0)</f>
        <v>A09</v>
      </c>
      <c r="E33" s="264">
        <f>ROUND((IF(D33='!!!PG'!$A$15,(H33*(1-Скидка!$G$1)),(H33*(1-Скидка!$E$1)))),2)</f>
        <v>34.229999999999997</v>
      </c>
      <c r="F33" s="265">
        <f t="shared" si="0"/>
        <v>0</v>
      </c>
      <c r="G33" s="266"/>
      <c r="H33" s="265">
        <f>ROUND(VLOOKUP(A33,'Полный поартикульный список'!A:E,5,0),2)</f>
        <v>34.229999999999997</v>
      </c>
      <c r="I33" s="267" t="s">
        <v>733</v>
      </c>
    </row>
    <row r="34" spans="1:10" x14ac:dyDescent="0.2">
      <c r="A34" s="262">
        <v>84020124</v>
      </c>
      <c r="B34" s="245" t="s">
        <v>734</v>
      </c>
      <c r="C34" s="247" t="s">
        <v>675</v>
      </c>
      <c r="D34" s="247" t="str">
        <f>VLOOKUP(A34,'Полный поартикульный список'!A:B,2,0)</f>
        <v>A16</v>
      </c>
      <c r="E34" s="264">
        <f>ROUND((IF(D34='!!!PG'!$A$15,(H34*(1-Скидка!$G$1)),(H34*(1-Скидка!$E$1)))),2)</f>
        <v>84.66</v>
      </c>
      <c r="F34" s="265">
        <f t="shared" si="0"/>
        <v>0</v>
      </c>
      <c r="G34" s="266"/>
      <c r="H34" s="265">
        <f>ROUND(VLOOKUP(A34,'Полный поартикульный список'!A:E,5,0),2)</f>
        <v>84.66</v>
      </c>
      <c r="I34" s="267" t="s">
        <v>735</v>
      </c>
    </row>
    <row r="35" spans="1:10" x14ac:dyDescent="0.2">
      <c r="A35" s="262">
        <v>84020125</v>
      </c>
      <c r="B35" s="245" t="s">
        <v>736</v>
      </c>
      <c r="C35" s="247" t="s">
        <v>675</v>
      </c>
      <c r="D35" s="247" t="str">
        <f>VLOOKUP(A35,'Полный поартикульный список'!A:B,2,0)</f>
        <v>A16</v>
      </c>
      <c r="E35" s="264">
        <f>ROUND((IF(D35='!!!PG'!$A$15,(H35*(1-Скидка!$G$1)),(H35*(1-Скидка!$E$1)))),2)</f>
        <v>92.08</v>
      </c>
      <c r="F35" s="265">
        <f t="shared" si="0"/>
        <v>0</v>
      </c>
      <c r="G35" s="266"/>
      <c r="H35" s="265">
        <f>ROUND(VLOOKUP(A35,'Полный поартикульный список'!A:E,5,0),2)</f>
        <v>92.08</v>
      </c>
      <c r="I35" s="267" t="s">
        <v>737</v>
      </c>
    </row>
    <row r="36" spans="1:10" x14ac:dyDescent="0.2">
      <c r="A36" s="262">
        <v>84020126</v>
      </c>
      <c r="B36" s="245" t="s">
        <v>738</v>
      </c>
      <c r="C36" s="247" t="s">
        <v>675</v>
      </c>
      <c r="D36" s="247" t="str">
        <f>VLOOKUP(A36,'Полный поартикульный список'!A:B,2,0)</f>
        <v>A16</v>
      </c>
      <c r="E36" s="264">
        <f>ROUND((IF(D36='!!!PG'!$A$15,(H36*(1-Скидка!$G$1)),(H36*(1-Скидка!$E$1)))),2)</f>
        <v>100.79</v>
      </c>
      <c r="F36" s="265">
        <f t="shared" ref="F36:F58" si="1">G36*E36</f>
        <v>0</v>
      </c>
      <c r="G36" s="266"/>
      <c r="H36" s="265">
        <f>ROUND(VLOOKUP(A36,'Полный поартикульный список'!A:E,5,0),2)</f>
        <v>100.79</v>
      </c>
      <c r="I36" s="267" t="s">
        <v>739</v>
      </c>
    </row>
    <row r="37" spans="1:10" x14ac:dyDescent="0.2">
      <c r="A37" s="262">
        <v>34002702120</v>
      </c>
      <c r="B37" s="245" t="s">
        <v>740</v>
      </c>
      <c r="C37" s="247" t="s">
        <v>675</v>
      </c>
      <c r="D37" s="247" t="str">
        <f>VLOOKUP(A37,'Полный поартикульный список'!A:B,2,0)</f>
        <v>A16</v>
      </c>
      <c r="E37" s="264">
        <f>ROUND((IF(D37='!!!PG'!$A$15,(H37*(1-Скидка!$G$1)),(H37*(1-Скидка!$E$1)))),2)</f>
        <v>111.54</v>
      </c>
      <c r="F37" s="265">
        <f t="shared" si="1"/>
        <v>0</v>
      </c>
      <c r="G37" s="266"/>
      <c r="H37" s="265">
        <f>ROUND(VLOOKUP(A37,'Полный поартикульный список'!A:E,5,0),2)</f>
        <v>111.54</v>
      </c>
      <c r="I37" s="267" t="s">
        <v>741</v>
      </c>
      <c r="J37" s="246" t="s">
        <v>579</v>
      </c>
    </row>
    <row r="38" spans="1:10" x14ac:dyDescent="0.2">
      <c r="A38" s="262">
        <v>34002801120</v>
      </c>
      <c r="B38" s="245" t="s">
        <v>742</v>
      </c>
      <c r="C38" s="247" t="s">
        <v>675</v>
      </c>
      <c r="D38" s="247" t="str">
        <f>VLOOKUP(A38,'Полный поартикульный список'!A:B,2,0)</f>
        <v>A16</v>
      </c>
      <c r="E38" s="264">
        <f>ROUND((IF(D38='!!!PG'!$A$15,(H38*(1-Скидка!$G$1)),(H38*(1-Скидка!$E$1)))),2)</f>
        <v>33.590000000000003</v>
      </c>
      <c r="F38" s="265">
        <f t="shared" si="1"/>
        <v>0</v>
      </c>
      <c r="G38" s="266"/>
      <c r="H38" s="265">
        <f>ROUND(VLOOKUP(A38,'Полный поартикульный список'!A:E,5,0),2)</f>
        <v>33.590000000000003</v>
      </c>
      <c r="I38" s="267" t="s">
        <v>743</v>
      </c>
    </row>
    <row r="39" spans="1:10" x14ac:dyDescent="0.2">
      <c r="A39" s="262">
        <v>34002902120</v>
      </c>
      <c r="B39" s="245" t="s">
        <v>744</v>
      </c>
      <c r="C39" s="247" t="s">
        <v>675</v>
      </c>
      <c r="D39" s="247" t="str">
        <f>VLOOKUP(A39,'Полный поартикульный список'!A:B,2,0)</f>
        <v>A16</v>
      </c>
      <c r="E39" s="264">
        <f>ROUND((IF(D39='!!!PG'!$A$15,(H39*(1-Скидка!$G$1)),(H39*(1-Скидка!$E$1)))),2)</f>
        <v>36.29</v>
      </c>
      <c r="F39" s="265">
        <f t="shared" si="1"/>
        <v>0</v>
      </c>
      <c r="G39" s="266"/>
      <c r="H39" s="265">
        <f>ROUND(VLOOKUP(A39,'Полный поартикульный список'!A:E,5,0),2)</f>
        <v>36.29</v>
      </c>
      <c r="I39" s="267" t="s">
        <v>745</v>
      </c>
      <c r="J39" s="246" t="s">
        <v>579</v>
      </c>
    </row>
    <row r="40" spans="1:10" x14ac:dyDescent="0.2">
      <c r="A40" s="262">
        <v>34003002120</v>
      </c>
      <c r="B40" s="245" t="s">
        <v>746</v>
      </c>
      <c r="C40" s="247" t="s">
        <v>675</v>
      </c>
      <c r="D40" s="247" t="str">
        <f>VLOOKUP(A40,'Полный поартикульный список'!A:B,2,0)</f>
        <v>A16</v>
      </c>
      <c r="E40" s="264">
        <f>ROUND((IF(D40='!!!PG'!$A$15,(H40*(1-Скидка!$G$1)),(H40*(1-Скидка!$E$1)))),2)</f>
        <v>67.099999999999994</v>
      </c>
      <c r="F40" s="265">
        <f t="shared" si="1"/>
        <v>0</v>
      </c>
      <c r="G40" s="266"/>
      <c r="H40" s="265">
        <f>ROUND(VLOOKUP(A40,'Полный поартикульный список'!A:E,5,0),2)</f>
        <v>67.099999999999994</v>
      </c>
      <c r="I40" s="267" t="s">
        <v>747</v>
      </c>
      <c r="J40" s="246" t="s">
        <v>579</v>
      </c>
    </row>
    <row r="41" spans="1:10" x14ac:dyDescent="0.2">
      <c r="A41" s="262">
        <v>34003003120</v>
      </c>
      <c r="B41" s="245" t="s">
        <v>748</v>
      </c>
      <c r="C41" s="247" t="s">
        <v>675</v>
      </c>
      <c r="D41" s="247" t="str">
        <f>VLOOKUP(A41,'Полный поартикульный список'!A:B,2,0)</f>
        <v>A16</v>
      </c>
      <c r="E41" s="264">
        <f>ROUND((IF(D41='!!!PG'!$A$15,(H41*(1-Скидка!$G$1)),(H41*(1-Скидка!$E$1)))),2)</f>
        <v>42.19</v>
      </c>
      <c r="F41" s="265">
        <f t="shared" si="1"/>
        <v>0</v>
      </c>
      <c r="G41" s="266"/>
      <c r="H41" s="265">
        <f>ROUND(VLOOKUP(A41,'Полный поартикульный список'!A:E,5,0),2)</f>
        <v>42.19</v>
      </c>
      <c r="I41" s="267" t="s">
        <v>747</v>
      </c>
      <c r="J41" s="246" t="s">
        <v>749</v>
      </c>
    </row>
    <row r="42" spans="1:10" x14ac:dyDescent="0.2">
      <c r="A42" s="262">
        <v>34003102120</v>
      </c>
      <c r="B42" s="245" t="s">
        <v>750</v>
      </c>
      <c r="C42" s="247" t="s">
        <v>675</v>
      </c>
      <c r="D42" s="247" t="str">
        <f>VLOOKUP(A42,'Полный поартикульный список'!A:B,2,0)</f>
        <v>A16</v>
      </c>
      <c r="E42" s="264">
        <f>ROUND((IF(D42='!!!PG'!$A$15,(H42*(1-Скидка!$G$1)),(H42*(1-Скидка!$E$1)))),2)</f>
        <v>67.099999999999994</v>
      </c>
      <c r="F42" s="265">
        <f t="shared" si="1"/>
        <v>0</v>
      </c>
      <c r="G42" s="266"/>
      <c r="H42" s="265">
        <f>ROUND(VLOOKUP(A42,'Полный поартикульный список'!A:E,5,0),2)</f>
        <v>67.099999999999994</v>
      </c>
      <c r="I42" s="267" t="s">
        <v>751</v>
      </c>
      <c r="J42" s="246" t="s">
        <v>579</v>
      </c>
    </row>
    <row r="43" spans="1:10" x14ac:dyDescent="0.2">
      <c r="A43" s="262">
        <v>34003103120</v>
      </c>
      <c r="B43" s="245" t="s">
        <v>752</v>
      </c>
      <c r="C43" s="247" t="s">
        <v>675</v>
      </c>
      <c r="D43" s="247" t="str">
        <f>VLOOKUP(A43,'Полный поартикульный список'!A:B,2,0)</f>
        <v>A16</v>
      </c>
      <c r="E43" s="264">
        <f>ROUND((IF(D43='!!!PG'!$A$15,(H43*(1-Скидка!$G$1)),(H43*(1-Скидка!$E$1)))),2)</f>
        <v>42.19</v>
      </c>
      <c r="F43" s="265">
        <f t="shared" si="1"/>
        <v>0</v>
      </c>
      <c r="G43" s="266"/>
      <c r="H43" s="265">
        <f>ROUND(VLOOKUP(A43,'Полный поартикульный список'!A:E,5,0),2)</f>
        <v>42.19</v>
      </c>
      <c r="I43" s="267" t="s">
        <v>751</v>
      </c>
      <c r="J43" s="246" t="s">
        <v>749</v>
      </c>
    </row>
    <row r="44" spans="1:10" x14ac:dyDescent="0.2">
      <c r="A44" s="262">
        <v>34003401120</v>
      </c>
      <c r="B44" s="245" t="s">
        <v>753</v>
      </c>
      <c r="C44" s="247" t="s">
        <v>675</v>
      </c>
      <c r="D44" s="247" t="str">
        <f>VLOOKUP(A44,'Полный поартикульный список'!A:B,2,0)</f>
        <v>A16</v>
      </c>
      <c r="E44" s="264">
        <f>ROUND((IF(D44='!!!PG'!$A$15,(H44*(1-Скидка!$G$1)),(H44*(1-Скидка!$E$1)))),2)</f>
        <v>61.82</v>
      </c>
      <c r="F44" s="265">
        <f t="shared" si="1"/>
        <v>0</v>
      </c>
      <c r="G44" s="266"/>
      <c r="H44" s="265">
        <f>ROUND(VLOOKUP(A44,'Полный поартикульный список'!A:E,5,0),2)</f>
        <v>61.82</v>
      </c>
      <c r="I44" s="267" t="s">
        <v>754</v>
      </c>
    </row>
    <row r="45" spans="1:10" x14ac:dyDescent="0.2">
      <c r="A45" s="262">
        <v>16605501150</v>
      </c>
      <c r="B45" s="245" t="s">
        <v>755</v>
      </c>
      <c r="C45" s="247" t="s">
        <v>675</v>
      </c>
      <c r="D45" s="247" t="str">
        <f>VLOOKUP(A45,'Полный поартикульный список'!A:B,2,0)</f>
        <v>A08</v>
      </c>
      <c r="E45" s="264">
        <f>ROUND((IF(D45='!!!PG'!$A$15,(H45*(1-Скидка!$G$1)),(H45*(1-Скидка!$E$1)))),2)</f>
        <v>115.3</v>
      </c>
      <c r="F45" s="265">
        <f t="shared" si="1"/>
        <v>0</v>
      </c>
      <c r="G45" s="266"/>
      <c r="H45" s="265">
        <f>ROUND(VLOOKUP(A45,'Полный поартикульный список'!A:E,5,0),2)</f>
        <v>115.3</v>
      </c>
      <c r="I45" s="267" t="s">
        <v>756</v>
      </c>
    </row>
    <row r="46" spans="1:10" x14ac:dyDescent="0.2">
      <c r="A46" s="262">
        <v>16610601175</v>
      </c>
      <c r="B46" s="245" t="s">
        <v>757</v>
      </c>
      <c r="C46" s="247" t="s">
        <v>675</v>
      </c>
      <c r="D46" s="247" t="str">
        <f>VLOOKUP(A46,'Полный поартикульный список'!A:B,2,0)</f>
        <v>A16</v>
      </c>
      <c r="E46" s="264">
        <f>ROUND((IF(D46='!!!PG'!$A$15,(H46*(1-Скидка!$G$1)),(H46*(1-Скидка!$E$1)))),2)</f>
        <v>10.75</v>
      </c>
      <c r="F46" s="265">
        <f t="shared" si="1"/>
        <v>10.75</v>
      </c>
      <c r="G46" s="266">
        <v>1</v>
      </c>
      <c r="H46" s="265">
        <f>ROUND(VLOOKUP(A46,'Полный поартикульный список'!A:E,5,0),2)</f>
        <v>10.75</v>
      </c>
      <c r="I46" s="267" t="s">
        <v>758</v>
      </c>
    </row>
    <row r="47" spans="1:10" x14ac:dyDescent="0.2">
      <c r="A47" s="262">
        <v>19144701170</v>
      </c>
      <c r="B47" s="245" t="s">
        <v>759</v>
      </c>
      <c r="C47" s="247" t="s">
        <v>675</v>
      </c>
      <c r="D47" s="247" t="str">
        <f>VLOOKUP(A47,'Полный поартикульный список'!A:B,2,0)</f>
        <v>A08</v>
      </c>
      <c r="E47" s="264">
        <f>ROUND((IF(D47='!!!PG'!$A$15,(H47*(1-Скидка!$G$1)),(H47*(1-Скидка!$E$1)))),2)</f>
        <v>31.7</v>
      </c>
      <c r="F47" s="265">
        <f t="shared" si="1"/>
        <v>0</v>
      </c>
      <c r="G47" s="266"/>
      <c r="H47" s="265">
        <f>ROUND(VLOOKUP(A47,'Полный поартикульный список'!A:E,5,0),2)</f>
        <v>31.7</v>
      </c>
      <c r="I47" s="267" t="s">
        <v>760</v>
      </c>
      <c r="J47" s="246" t="s">
        <v>761</v>
      </c>
    </row>
    <row r="48" spans="1:10" x14ac:dyDescent="0.2">
      <c r="A48" s="262">
        <v>84020130</v>
      </c>
      <c r="B48" s="245" t="s">
        <v>762</v>
      </c>
      <c r="C48" s="247" t="s">
        <v>675</v>
      </c>
      <c r="D48" s="247" t="str">
        <f>VLOOKUP(A48,'Полный поартикульный список'!A:B,2,0)</f>
        <v>A16</v>
      </c>
      <c r="E48" s="264">
        <f>ROUND((IF(D48='!!!PG'!$A$15,(H48*(1-Скидка!$G$1)),(H48*(1-Скидка!$E$1)))),2)</f>
        <v>297.63</v>
      </c>
      <c r="F48" s="265">
        <f t="shared" si="1"/>
        <v>297.63</v>
      </c>
      <c r="G48" s="268">
        <v>1</v>
      </c>
      <c r="H48" s="265">
        <f>ROUND(VLOOKUP(A48,'Полный поартикульный список'!A:E,5,0),2)</f>
        <v>297.63</v>
      </c>
      <c r="I48" s="267"/>
      <c r="J48" s="246" t="s">
        <v>761</v>
      </c>
    </row>
    <row r="49" spans="1:10" x14ac:dyDescent="0.2">
      <c r="A49" s="262">
        <v>86001000</v>
      </c>
      <c r="B49" s="245" t="s">
        <v>763</v>
      </c>
      <c r="C49" s="247" t="s">
        <v>675</v>
      </c>
      <c r="D49" s="247" t="str">
        <f>VLOOKUP(A49,'Полный поартикульный список'!A:B,2,0)</f>
        <v>A08</v>
      </c>
      <c r="E49" s="264">
        <f>ROUND((IF(D49='!!!PG'!$A$15,(H49*(1-Скидка!$G$1)),(H49*(1-Скидка!$E$1)))),2)</f>
        <v>41.89</v>
      </c>
      <c r="F49" s="265">
        <f t="shared" si="1"/>
        <v>0</v>
      </c>
      <c r="G49" s="266"/>
      <c r="H49" s="265">
        <f>ROUND(VLOOKUP(A49,'Полный поартикульный список'!A:E,5,0),2)</f>
        <v>41.89</v>
      </c>
      <c r="I49" s="267" t="s">
        <v>764</v>
      </c>
      <c r="J49" s="246" t="s">
        <v>765</v>
      </c>
    </row>
    <row r="50" spans="1:10" x14ac:dyDescent="0.2">
      <c r="A50" s="262">
        <v>86002000</v>
      </c>
      <c r="B50" s="245" t="s">
        <v>766</v>
      </c>
      <c r="C50" s="247" t="s">
        <v>675</v>
      </c>
      <c r="D50" s="247" t="str">
        <f>VLOOKUP(A50,'Полный поартикульный список'!A:B,2,0)</f>
        <v>A08</v>
      </c>
      <c r="E50" s="264">
        <f>ROUND((IF(D50='!!!PG'!$A$15,(H50*(1-Скидка!$G$1)),(H50*(1-Скидка!$E$1)))),2)</f>
        <v>41.89</v>
      </c>
      <c r="F50" s="265">
        <f t="shared" si="1"/>
        <v>0</v>
      </c>
      <c r="G50" s="266"/>
      <c r="H50" s="265">
        <f>ROUND(VLOOKUP(A50,'Полный поартикульный список'!A:E,5,0),2)</f>
        <v>41.89</v>
      </c>
      <c r="I50" s="267" t="s">
        <v>764</v>
      </c>
      <c r="J50" s="246" t="s">
        <v>767</v>
      </c>
    </row>
    <row r="51" spans="1:10" x14ac:dyDescent="0.2">
      <c r="A51" s="262">
        <v>86011000</v>
      </c>
      <c r="B51" s="245" t="s">
        <v>768</v>
      </c>
      <c r="C51" s="247" t="s">
        <v>675</v>
      </c>
      <c r="D51" s="247" t="str">
        <f>VLOOKUP(A51,'Полный поартикульный список'!A:B,2,0)</f>
        <v>A08</v>
      </c>
      <c r="E51" s="264">
        <f>ROUND((IF(D51='!!!PG'!$A$15,(H51*(1-Скидка!$G$1)),(H51*(1-Скидка!$E$1)))),2)</f>
        <v>61.94</v>
      </c>
      <c r="F51" s="265">
        <f t="shared" si="1"/>
        <v>0</v>
      </c>
      <c r="G51" s="266"/>
      <c r="H51" s="265">
        <f>ROUND(VLOOKUP(A51,'Полный поартикульный список'!A:E,5,0),2)</f>
        <v>61.94</v>
      </c>
      <c r="I51" s="267" t="s">
        <v>764</v>
      </c>
      <c r="J51" s="246" t="s">
        <v>765</v>
      </c>
    </row>
    <row r="52" spans="1:10" x14ac:dyDescent="0.2">
      <c r="A52" s="262">
        <v>86012000</v>
      </c>
      <c r="B52" s="245" t="s">
        <v>769</v>
      </c>
      <c r="C52" s="247" t="s">
        <v>675</v>
      </c>
      <c r="D52" s="247" t="str">
        <f>VLOOKUP(A52,'Полный поартикульный список'!A:B,2,0)</f>
        <v>A08</v>
      </c>
      <c r="E52" s="264">
        <f>ROUND((IF(D52='!!!PG'!$A$15,(H52*(1-Скидка!$G$1)),(H52*(1-Скидка!$E$1)))),2)</f>
        <v>61.94</v>
      </c>
      <c r="F52" s="265">
        <f t="shared" si="1"/>
        <v>0</v>
      </c>
      <c r="G52" s="266"/>
      <c r="H52" s="265">
        <f>ROUND(VLOOKUP(A52,'Полный поартикульный список'!A:E,5,0),2)</f>
        <v>61.94</v>
      </c>
      <c r="I52" s="267" t="s">
        <v>764</v>
      </c>
      <c r="J52" s="246" t="s">
        <v>767</v>
      </c>
    </row>
    <row r="53" spans="1:10" x14ac:dyDescent="0.2">
      <c r="A53" s="262">
        <v>86101000</v>
      </c>
      <c r="B53" s="245" t="s">
        <v>770</v>
      </c>
      <c r="C53" s="247" t="s">
        <v>675</v>
      </c>
      <c r="D53" s="247" t="str">
        <f>VLOOKUP(A53,'Полный поартикульный список'!A:B,2,0)</f>
        <v>A08</v>
      </c>
      <c r="E53" s="264">
        <f>ROUND((IF(D53='!!!PG'!$A$15,(H53*(1-Скидка!$G$1)),(H53*(1-Скидка!$E$1)))),2)</f>
        <v>64.180000000000007</v>
      </c>
      <c r="F53" s="265">
        <f t="shared" si="1"/>
        <v>0</v>
      </c>
      <c r="G53" s="266"/>
      <c r="H53" s="265">
        <f>ROUND(VLOOKUP(A53,'Полный поартикульный список'!A:E,5,0),2)</f>
        <v>64.180000000000007</v>
      </c>
      <c r="I53" s="267" t="s">
        <v>764</v>
      </c>
      <c r="J53" s="246" t="s">
        <v>765</v>
      </c>
    </row>
    <row r="54" spans="1:10" x14ac:dyDescent="0.2">
      <c r="A54" s="262">
        <v>86102000</v>
      </c>
      <c r="B54" s="245" t="s">
        <v>771</v>
      </c>
      <c r="C54" s="247" t="s">
        <v>675</v>
      </c>
      <c r="D54" s="247" t="str">
        <f>VLOOKUP(A54,'Полный поартикульный список'!A:B,2,0)</f>
        <v>A08</v>
      </c>
      <c r="E54" s="264">
        <f>ROUND((IF(D54='!!!PG'!$A$15,(H54*(1-Скидка!$G$1)),(H54*(1-Скидка!$E$1)))),2)</f>
        <v>64.180000000000007</v>
      </c>
      <c r="F54" s="265">
        <f t="shared" si="1"/>
        <v>0</v>
      </c>
      <c r="G54" s="266"/>
      <c r="H54" s="265">
        <f>ROUND(VLOOKUP(A54,'Полный поартикульный список'!A:E,5,0),2)</f>
        <v>64.180000000000007</v>
      </c>
      <c r="I54" s="267" t="s">
        <v>764</v>
      </c>
      <c r="J54" s="246" t="s">
        <v>767</v>
      </c>
    </row>
    <row r="55" spans="1:10" x14ac:dyDescent="0.2">
      <c r="A55" s="262">
        <v>86111000</v>
      </c>
      <c r="B55" s="245" t="s">
        <v>772</v>
      </c>
      <c r="C55" s="247" t="s">
        <v>675</v>
      </c>
      <c r="D55" s="247" t="str">
        <f>VLOOKUP(A55,'Полный поартикульный список'!A:B,2,0)</f>
        <v>A08</v>
      </c>
      <c r="E55" s="264">
        <f>ROUND((IF(D55='!!!PG'!$A$15,(H55*(1-Скидка!$G$1)),(H55*(1-Скидка!$E$1)))),2)</f>
        <v>64.180000000000007</v>
      </c>
      <c r="F55" s="265">
        <f t="shared" si="1"/>
        <v>64.180000000000007</v>
      </c>
      <c r="G55" s="266">
        <v>1</v>
      </c>
      <c r="H55" s="265">
        <f>ROUND(VLOOKUP(A55,'Полный поартикульный список'!A:E,5,0),2)</f>
        <v>64.180000000000007</v>
      </c>
      <c r="I55" s="267" t="s">
        <v>764</v>
      </c>
      <c r="J55" s="246" t="s">
        <v>765</v>
      </c>
    </row>
    <row r="56" spans="1:10" x14ac:dyDescent="0.2">
      <c r="A56" s="262">
        <v>86112000</v>
      </c>
      <c r="B56" s="245" t="s">
        <v>773</v>
      </c>
      <c r="C56" s="247" t="s">
        <v>675</v>
      </c>
      <c r="D56" s="247" t="str">
        <f>VLOOKUP(A56,'Полный поартикульный список'!A:B,2,0)</f>
        <v>A08</v>
      </c>
      <c r="E56" s="264">
        <f>ROUND((IF(D56='!!!PG'!$A$15,(H56*(1-Скидка!$G$1)),(H56*(1-Скидка!$E$1)))),2)</f>
        <v>79.319999999999993</v>
      </c>
      <c r="F56" s="265">
        <f t="shared" si="1"/>
        <v>0</v>
      </c>
      <c r="G56" s="266"/>
      <c r="H56" s="265">
        <f>ROUND(VLOOKUP(A56,'Полный поартикульный список'!A:E,5,0),2)</f>
        <v>79.319999999999993</v>
      </c>
      <c r="I56" s="267" t="s">
        <v>764</v>
      </c>
      <c r="J56" s="246" t="s">
        <v>767</v>
      </c>
    </row>
    <row r="57" spans="1:10" x14ac:dyDescent="0.2">
      <c r="A57" s="262">
        <v>86711401</v>
      </c>
      <c r="B57" s="245" t="s">
        <v>774</v>
      </c>
      <c r="C57" s="247" t="s">
        <v>675</v>
      </c>
      <c r="D57" s="247" t="str">
        <f>VLOOKUP(A57,'Полный поартикульный список'!A:B,2,0)</f>
        <v>A08</v>
      </c>
      <c r="E57" s="264">
        <f>ROUND((IF(D57='!!!PG'!$A$15,(H57*(1-Скидка!$G$1)),(H57*(1-Скидка!$E$1)))),2)</f>
        <v>201.27</v>
      </c>
      <c r="F57" s="265">
        <f t="shared" si="1"/>
        <v>201.27</v>
      </c>
      <c r="G57" s="266">
        <v>1</v>
      </c>
      <c r="H57" s="265">
        <f>ROUND(VLOOKUP(A57,'Полный поартикульный список'!A:E,5,0),2)</f>
        <v>201.27</v>
      </c>
      <c r="I57" s="251" t="s">
        <v>775</v>
      </c>
      <c r="J57" s="246" t="s">
        <v>765</v>
      </c>
    </row>
    <row r="58" spans="1:10" x14ac:dyDescent="0.2">
      <c r="A58" s="262">
        <v>86712401</v>
      </c>
      <c r="B58" s="245" t="s">
        <v>776</v>
      </c>
      <c r="C58" s="247" t="s">
        <v>675</v>
      </c>
      <c r="D58" s="247" t="str">
        <f>VLOOKUP(A58,'Полный поартикульный список'!A:B,2,0)</f>
        <v>A08</v>
      </c>
      <c r="E58" s="264">
        <f>ROUND((IF(D58='!!!PG'!$A$15,(H58*(1-Скидка!$G$1)),(H58*(1-Скидка!$E$1)))),2)</f>
        <v>201.27</v>
      </c>
      <c r="F58" s="265">
        <f t="shared" si="1"/>
        <v>0</v>
      </c>
      <c r="G58" s="266"/>
      <c r="H58" s="265">
        <f>ROUND(VLOOKUP(A58,'Полный поартикульный список'!A:E,5,0),2)</f>
        <v>201.27</v>
      </c>
      <c r="I58" s="251" t="s">
        <v>775</v>
      </c>
      <c r="J58" s="246" t="s">
        <v>767</v>
      </c>
    </row>
    <row r="59" spans="1:10" s="269" customFormat="1" x14ac:dyDescent="0.2">
      <c r="A59" s="244"/>
      <c r="C59" s="247"/>
      <c r="D59" s="247"/>
      <c r="E59" s="270"/>
      <c r="F59" s="374">
        <f>SUM(F4:F58)</f>
        <v>2401.4499999999998</v>
      </c>
      <c r="G59" s="272" t="s">
        <v>549</v>
      </c>
      <c r="H59" s="271"/>
      <c r="I59" s="251"/>
      <c r="J59" s="246"/>
    </row>
    <row r="60" spans="1:10" s="269" customFormat="1" x14ac:dyDescent="0.2">
      <c r="A60" s="244"/>
      <c r="C60" s="247"/>
      <c r="D60" s="247"/>
      <c r="E60" s="270"/>
      <c r="F60" s="273"/>
      <c r="G60" s="273"/>
      <c r="H60" s="273"/>
      <c r="I60" s="251"/>
      <c r="J60" s="246"/>
    </row>
    <row r="61" spans="1:10" s="269" customFormat="1" x14ac:dyDescent="0.2">
      <c r="A61" s="244"/>
      <c r="C61" s="247"/>
      <c r="D61" s="247"/>
      <c r="E61" s="270"/>
      <c r="F61" s="273"/>
      <c r="G61" s="273"/>
      <c r="H61" s="273"/>
      <c r="I61" s="251"/>
      <c r="J61" s="246"/>
    </row>
    <row r="62" spans="1:10" s="269" customFormat="1" x14ac:dyDescent="0.2">
      <c r="A62" s="244"/>
      <c r="C62" s="247"/>
      <c r="D62" s="247"/>
      <c r="E62" s="270"/>
      <c r="F62" s="273"/>
      <c r="G62" s="273"/>
      <c r="H62" s="273"/>
      <c r="I62" s="251"/>
      <c r="J62" s="246"/>
    </row>
    <row r="63" spans="1:10" s="269" customFormat="1" x14ac:dyDescent="0.2">
      <c r="A63" s="244"/>
      <c r="C63" s="247"/>
      <c r="D63" s="247"/>
      <c r="E63" s="270"/>
      <c r="F63" s="273"/>
      <c r="G63" s="273"/>
      <c r="H63" s="273"/>
      <c r="I63" s="251"/>
      <c r="J63" s="246"/>
    </row>
    <row r="64" spans="1:10" s="269" customFormat="1" x14ac:dyDescent="0.2">
      <c r="A64" s="244"/>
      <c r="C64" s="247"/>
      <c r="D64" s="247"/>
      <c r="E64" s="270"/>
      <c r="F64" s="273"/>
      <c r="G64" s="273"/>
      <c r="H64" s="273"/>
      <c r="I64" s="251"/>
      <c r="J64" s="246"/>
    </row>
    <row r="65" spans="1:10" s="269" customFormat="1" x14ac:dyDescent="0.2">
      <c r="A65" s="244"/>
      <c r="C65" s="247"/>
      <c r="D65" s="247"/>
      <c r="E65" s="270"/>
      <c r="F65" s="273"/>
      <c r="G65" s="273"/>
      <c r="H65" s="273"/>
      <c r="I65" s="251"/>
      <c r="J65" s="246"/>
    </row>
    <row r="60166" spans="1:10" s="275" customFormat="1" x14ac:dyDescent="0.2">
      <c r="A60166" s="274"/>
      <c r="C60166" s="276"/>
      <c r="D60166" s="277"/>
      <c r="E60166" s="278"/>
      <c r="F60166" s="279"/>
      <c r="G60166" s="279"/>
      <c r="H60166" s="279"/>
      <c r="I60166" s="280"/>
      <c r="J60166" s="276"/>
    </row>
    <row r="60167" spans="1:10" s="275" customFormat="1" x14ac:dyDescent="0.2">
      <c r="A60167" s="274"/>
      <c r="C60167" s="276"/>
      <c r="D60167" s="277"/>
      <c r="E60167" s="278"/>
      <c r="F60167" s="279"/>
      <c r="G60167" s="279"/>
      <c r="H60167" s="279"/>
      <c r="I60167" s="280"/>
      <c r="J60167" s="276"/>
    </row>
    <row r="60168" spans="1:10" s="275" customFormat="1" x14ac:dyDescent="0.2">
      <c r="A60168" s="274"/>
      <c r="C60168" s="276"/>
      <c r="D60168" s="277"/>
      <c r="E60168" s="278"/>
      <c r="F60168" s="279"/>
      <c r="G60168" s="279"/>
      <c r="H60168" s="279"/>
      <c r="I60168" s="280"/>
      <c r="J60168" s="276"/>
    </row>
    <row r="60169" spans="1:10" s="275" customFormat="1" x14ac:dyDescent="0.2">
      <c r="A60169" s="274"/>
      <c r="C60169" s="276"/>
      <c r="D60169" s="277"/>
      <c r="E60169" s="278"/>
      <c r="F60169" s="279"/>
      <c r="G60169" s="279"/>
      <c r="H60169" s="279"/>
      <c r="I60169" s="280"/>
      <c r="J60169" s="276"/>
    </row>
    <row r="60170" spans="1:10" s="275" customFormat="1" x14ac:dyDescent="0.2">
      <c r="A60170" s="274"/>
      <c r="C60170" s="276"/>
      <c r="D60170" s="277"/>
      <c r="E60170" s="278"/>
      <c r="F60170" s="279"/>
      <c r="G60170" s="279"/>
      <c r="H60170" s="279"/>
      <c r="I60170" s="280"/>
      <c r="J60170" s="276"/>
    </row>
    <row r="60171" spans="1:10" s="275" customFormat="1" x14ac:dyDescent="0.2">
      <c r="A60171" s="274"/>
      <c r="C60171" s="276"/>
      <c r="D60171" s="277"/>
      <c r="E60171" s="278"/>
      <c r="F60171" s="279"/>
      <c r="G60171" s="279"/>
      <c r="H60171" s="279"/>
      <c r="I60171" s="280"/>
      <c r="J60171" s="276"/>
    </row>
    <row r="60172" spans="1:10" s="275" customFormat="1" x14ac:dyDescent="0.2">
      <c r="A60172" s="274"/>
      <c r="C60172" s="276"/>
      <c r="D60172" s="277"/>
      <c r="E60172" s="278"/>
      <c r="F60172" s="279"/>
      <c r="G60172" s="279"/>
      <c r="H60172" s="279"/>
      <c r="I60172" s="280"/>
      <c r="J60172" s="276"/>
    </row>
    <row r="60173" spans="1:10" s="275" customFormat="1" x14ac:dyDescent="0.2">
      <c r="A60173" s="274"/>
      <c r="C60173" s="276"/>
      <c r="D60173" s="277"/>
      <c r="E60173" s="278"/>
      <c r="F60173" s="279"/>
      <c r="G60173" s="279"/>
      <c r="H60173" s="279"/>
      <c r="I60173" s="280"/>
      <c r="J60173" s="276"/>
    </row>
    <row r="60174" spans="1:10" s="275" customFormat="1" x14ac:dyDescent="0.2">
      <c r="A60174" s="274"/>
      <c r="C60174" s="276"/>
      <c r="D60174" s="277"/>
      <c r="E60174" s="278"/>
      <c r="F60174" s="279"/>
      <c r="G60174" s="279"/>
      <c r="H60174" s="279"/>
      <c r="I60174" s="280"/>
      <c r="J60174" s="276"/>
    </row>
    <row r="60175" spans="1:10" s="275" customFormat="1" x14ac:dyDescent="0.2">
      <c r="A60175" s="274"/>
      <c r="C60175" s="276"/>
      <c r="D60175" s="277"/>
      <c r="E60175" s="278"/>
      <c r="F60175" s="279"/>
      <c r="G60175" s="279"/>
      <c r="H60175" s="279"/>
      <c r="I60175" s="280"/>
      <c r="J60175" s="276"/>
    </row>
    <row r="60176" spans="1:10" s="275" customFormat="1" x14ac:dyDescent="0.2">
      <c r="A60176" s="274"/>
      <c r="C60176" s="276"/>
      <c r="D60176" s="277"/>
      <c r="E60176" s="278"/>
      <c r="F60176" s="279"/>
      <c r="G60176" s="279"/>
      <c r="H60176" s="279"/>
      <c r="I60176" s="280"/>
      <c r="J60176" s="276"/>
    </row>
    <row r="60177" spans="1:10" s="275" customFormat="1" x14ac:dyDescent="0.2">
      <c r="A60177" s="274"/>
      <c r="C60177" s="276"/>
      <c r="D60177" s="277"/>
      <c r="E60177" s="278"/>
      <c r="F60177" s="279"/>
      <c r="G60177" s="279"/>
      <c r="H60177" s="279"/>
      <c r="I60177" s="280"/>
      <c r="J60177" s="276"/>
    </row>
    <row r="60178" spans="1:10" s="275" customFormat="1" x14ac:dyDescent="0.2">
      <c r="A60178" s="274"/>
      <c r="C60178" s="276"/>
      <c r="D60178" s="277"/>
      <c r="E60178" s="278"/>
      <c r="F60178" s="279"/>
      <c r="G60178" s="279"/>
      <c r="H60178" s="279"/>
      <c r="I60178" s="280"/>
      <c r="J60178" s="276"/>
    </row>
    <row r="60179" spans="1:10" s="275" customFormat="1" x14ac:dyDescent="0.2">
      <c r="A60179" s="274"/>
      <c r="C60179" s="276"/>
      <c r="D60179" s="277"/>
      <c r="E60179" s="278"/>
      <c r="F60179" s="279"/>
      <c r="G60179" s="279"/>
      <c r="H60179" s="279"/>
      <c r="I60179" s="280"/>
      <c r="J60179" s="276"/>
    </row>
    <row r="60180" spans="1:10" s="275" customFormat="1" x14ac:dyDescent="0.2">
      <c r="A60180" s="274"/>
      <c r="C60180" s="276"/>
      <c r="D60180" s="277"/>
      <c r="E60180" s="278"/>
      <c r="F60180" s="279"/>
      <c r="G60180" s="279"/>
      <c r="H60180" s="279"/>
      <c r="I60180" s="280"/>
      <c r="J60180" s="276"/>
    </row>
    <row r="60181" spans="1:10" s="275" customFormat="1" x14ac:dyDescent="0.2">
      <c r="A60181" s="274"/>
      <c r="C60181" s="276"/>
      <c r="D60181" s="277"/>
      <c r="E60181" s="278"/>
      <c r="F60181" s="279"/>
      <c r="G60181" s="279"/>
      <c r="H60181" s="279"/>
      <c r="I60181" s="280"/>
      <c r="J60181" s="276"/>
    </row>
    <row r="60182" spans="1:10" s="275" customFormat="1" x14ac:dyDescent="0.2">
      <c r="A60182" s="274"/>
      <c r="C60182" s="276"/>
      <c r="D60182" s="277"/>
      <c r="E60182" s="278"/>
      <c r="F60182" s="279"/>
      <c r="G60182" s="279"/>
      <c r="H60182" s="279"/>
      <c r="I60182" s="280"/>
      <c r="J60182" s="276"/>
    </row>
    <row r="60183" spans="1:10" s="275" customFormat="1" x14ac:dyDescent="0.2">
      <c r="A60183" s="274"/>
      <c r="C60183" s="276"/>
      <c r="D60183" s="277"/>
      <c r="E60183" s="278"/>
      <c r="F60183" s="279"/>
      <c r="G60183" s="279"/>
      <c r="H60183" s="279"/>
      <c r="I60183" s="280"/>
      <c r="J60183" s="276"/>
    </row>
    <row r="60184" spans="1:10" s="275" customFormat="1" x14ac:dyDescent="0.2">
      <c r="A60184" s="274"/>
      <c r="C60184" s="276"/>
      <c r="D60184" s="277"/>
      <c r="E60184" s="278"/>
      <c r="F60184" s="279"/>
      <c r="G60184" s="279"/>
      <c r="H60184" s="279"/>
      <c r="I60184" s="280"/>
      <c r="J60184" s="276"/>
    </row>
    <row r="60185" spans="1:10" s="275" customFormat="1" x14ac:dyDescent="0.2">
      <c r="A60185" s="274"/>
      <c r="C60185" s="276"/>
      <c r="D60185" s="277"/>
      <c r="E60185" s="278"/>
      <c r="F60185" s="279"/>
      <c r="G60185" s="279"/>
      <c r="H60185" s="279"/>
      <c r="I60185" s="280"/>
      <c r="J60185" s="276"/>
    </row>
    <row r="60186" spans="1:10" s="275" customFormat="1" x14ac:dyDescent="0.2">
      <c r="A60186" s="274"/>
      <c r="C60186" s="276"/>
      <c r="D60186" s="277"/>
      <c r="E60186" s="278"/>
      <c r="F60186" s="279"/>
      <c r="G60186" s="279"/>
      <c r="H60186" s="279"/>
      <c r="I60186" s="280"/>
      <c r="J60186" s="276"/>
    </row>
    <row r="60187" spans="1:10" s="275" customFormat="1" x14ac:dyDescent="0.2">
      <c r="A60187" s="274"/>
      <c r="C60187" s="276"/>
      <c r="D60187" s="277"/>
      <c r="E60187" s="278"/>
      <c r="F60187" s="279"/>
      <c r="G60187" s="279"/>
      <c r="H60187" s="279"/>
      <c r="I60187" s="280"/>
      <c r="J60187" s="276"/>
    </row>
    <row r="60188" spans="1:10" s="275" customFormat="1" x14ac:dyDescent="0.2">
      <c r="A60188" s="274"/>
      <c r="C60188" s="276"/>
      <c r="D60188" s="277"/>
      <c r="E60188" s="278"/>
      <c r="F60188" s="279"/>
      <c r="G60188" s="279"/>
      <c r="H60188" s="279"/>
      <c r="I60188" s="280"/>
      <c r="J60188" s="276"/>
    </row>
    <row r="60189" spans="1:10" s="275" customFormat="1" x14ac:dyDescent="0.2">
      <c r="A60189" s="274"/>
      <c r="C60189" s="276"/>
      <c r="D60189" s="277"/>
      <c r="E60189" s="278"/>
      <c r="F60189" s="279"/>
      <c r="G60189" s="279"/>
      <c r="H60189" s="279"/>
      <c r="I60189" s="280"/>
      <c r="J60189" s="276"/>
    </row>
    <row r="60190" spans="1:10" s="275" customFormat="1" x14ac:dyDescent="0.2">
      <c r="A60190" s="274"/>
      <c r="C60190" s="276"/>
      <c r="D60190" s="277"/>
      <c r="E60190" s="278"/>
      <c r="F60190" s="279"/>
      <c r="G60190" s="279"/>
      <c r="H60190" s="279"/>
      <c r="I60190" s="280"/>
      <c r="J60190" s="276"/>
    </row>
    <row r="60191" spans="1:10" s="275" customFormat="1" x14ac:dyDescent="0.2">
      <c r="A60191" s="274"/>
      <c r="C60191" s="276"/>
      <c r="D60191" s="277"/>
      <c r="E60191" s="278"/>
      <c r="F60191" s="279"/>
      <c r="G60191" s="279"/>
      <c r="H60191" s="279"/>
      <c r="I60191" s="280"/>
      <c r="J60191" s="276"/>
    </row>
    <row r="60192" spans="1:10" s="275" customFormat="1" x14ac:dyDescent="0.2">
      <c r="A60192" s="274"/>
      <c r="C60192" s="276"/>
      <c r="D60192" s="277"/>
      <c r="E60192" s="278"/>
      <c r="F60192" s="279"/>
      <c r="G60192" s="279"/>
      <c r="H60192" s="279"/>
      <c r="I60192" s="280"/>
      <c r="J60192" s="276"/>
    </row>
    <row r="60193" spans="1:10" s="275" customFormat="1" x14ac:dyDescent="0.2">
      <c r="A60193" s="274"/>
      <c r="C60193" s="276"/>
      <c r="D60193" s="277"/>
      <c r="E60193" s="278"/>
      <c r="F60193" s="279"/>
      <c r="G60193" s="279"/>
      <c r="H60193" s="279"/>
      <c r="I60193" s="280"/>
      <c r="J60193" s="276"/>
    </row>
    <row r="60194" spans="1:10" s="275" customFormat="1" x14ac:dyDescent="0.2">
      <c r="A60194" s="274"/>
      <c r="C60194" s="276"/>
      <c r="D60194" s="277"/>
      <c r="E60194" s="278"/>
      <c r="F60194" s="279"/>
      <c r="G60194" s="279"/>
      <c r="H60194" s="279"/>
      <c r="I60194" s="280"/>
      <c r="J60194" s="276"/>
    </row>
    <row r="60195" spans="1:10" s="275" customFormat="1" x14ac:dyDescent="0.2">
      <c r="A60195" s="274"/>
      <c r="C60195" s="276"/>
      <c r="D60195" s="277"/>
      <c r="E60195" s="278"/>
      <c r="F60195" s="279"/>
      <c r="G60195" s="279"/>
      <c r="H60195" s="279"/>
      <c r="I60195" s="280"/>
      <c r="J60195" s="276"/>
    </row>
    <row r="60196" spans="1:10" s="275" customFormat="1" x14ac:dyDescent="0.2">
      <c r="A60196" s="274"/>
      <c r="C60196" s="276"/>
      <c r="D60196" s="277"/>
      <c r="E60196" s="278"/>
      <c r="F60196" s="279"/>
      <c r="G60196" s="279"/>
      <c r="H60196" s="279"/>
      <c r="I60196" s="280"/>
      <c r="J60196" s="276"/>
    </row>
    <row r="60197" spans="1:10" s="275" customFormat="1" x14ac:dyDescent="0.2">
      <c r="A60197" s="274"/>
      <c r="C60197" s="276"/>
      <c r="D60197" s="277"/>
      <c r="E60197" s="278"/>
      <c r="F60197" s="279"/>
      <c r="G60197" s="279"/>
      <c r="H60197" s="279"/>
      <c r="I60197" s="280"/>
      <c r="J60197" s="276"/>
    </row>
    <row r="60198" spans="1:10" s="275" customFormat="1" x14ac:dyDescent="0.2">
      <c r="A60198" s="274"/>
      <c r="C60198" s="276"/>
      <c r="D60198" s="277"/>
      <c r="E60198" s="278"/>
      <c r="F60198" s="279"/>
      <c r="G60198" s="279"/>
      <c r="H60198" s="279"/>
      <c r="I60198" s="280"/>
      <c r="J60198" s="276"/>
    </row>
    <row r="60199" spans="1:10" s="275" customFormat="1" x14ac:dyDescent="0.2">
      <c r="A60199" s="274"/>
      <c r="C60199" s="276"/>
      <c r="D60199" s="277"/>
      <c r="E60199" s="278"/>
      <c r="F60199" s="279"/>
      <c r="G60199" s="279"/>
      <c r="H60199" s="279"/>
      <c r="I60199" s="280"/>
      <c r="J60199" s="276"/>
    </row>
    <row r="60200" spans="1:10" s="275" customFormat="1" x14ac:dyDescent="0.2">
      <c r="A60200" s="274"/>
      <c r="C60200" s="276"/>
      <c r="D60200" s="277"/>
      <c r="E60200" s="278"/>
      <c r="F60200" s="279"/>
      <c r="G60200" s="279"/>
      <c r="H60200" s="279"/>
      <c r="I60200" s="280"/>
      <c r="J60200" s="276"/>
    </row>
    <row r="60201" spans="1:10" s="275" customFormat="1" x14ac:dyDescent="0.2">
      <c r="A60201" s="274"/>
      <c r="C60201" s="276"/>
      <c r="D60201" s="277"/>
      <c r="E60201" s="278"/>
      <c r="F60201" s="279"/>
      <c r="G60201" s="279"/>
      <c r="H60201" s="279"/>
      <c r="I60201" s="280"/>
      <c r="J60201" s="276"/>
    </row>
    <row r="60202" spans="1:10" s="275" customFormat="1" x14ac:dyDescent="0.2">
      <c r="A60202" s="274"/>
      <c r="C60202" s="276"/>
      <c r="D60202" s="277"/>
      <c r="E60202" s="278"/>
      <c r="F60202" s="279"/>
      <c r="G60202" s="279"/>
      <c r="H60202" s="279"/>
      <c r="I60202" s="280"/>
      <c r="J60202" s="276"/>
    </row>
    <row r="60203" spans="1:10" s="275" customFormat="1" x14ac:dyDescent="0.2">
      <c r="A60203" s="274"/>
      <c r="C60203" s="276"/>
      <c r="D60203" s="277"/>
      <c r="E60203" s="278"/>
      <c r="F60203" s="279"/>
      <c r="G60203" s="279"/>
      <c r="H60203" s="279"/>
      <c r="I60203" s="280"/>
      <c r="J60203" s="276"/>
    </row>
    <row r="60204" spans="1:10" s="275" customFormat="1" x14ac:dyDescent="0.2">
      <c r="A60204" s="274"/>
      <c r="C60204" s="276"/>
      <c r="D60204" s="277"/>
      <c r="E60204" s="278"/>
      <c r="F60204" s="279"/>
      <c r="G60204" s="279"/>
      <c r="H60204" s="279"/>
      <c r="I60204" s="280"/>
      <c r="J60204" s="276"/>
    </row>
    <row r="60205" spans="1:10" s="275" customFormat="1" x14ac:dyDescent="0.2">
      <c r="A60205" s="274"/>
      <c r="C60205" s="276"/>
      <c r="D60205" s="277"/>
      <c r="E60205" s="278"/>
      <c r="F60205" s="279"/>
      <c r="G60205" s="279"/>
      <c r="H60205" s="279"/>
      <c r="I60205" s="280"/>
      <c r="J60205" s="276"/>
    </row>
    <row r="60206" spans="1:10" s="275" customFormat="1" x14ac:dyDescent="0.2">
      <c r="A60206" s="274"/>
      <c r="C60206" s="276"/>
      <c r="D60206" s="277"/>
      <c r="E60206" s="278"/>
      <c r="F60206" s="279"/>
      <c r="G60206" s="279"/>
      <c r="H60206" s="279"/>
      <c r="I60206" s="280"/>
      <c r="J60206" s="276"/>
    </row>
    <row r="60207" spans="1:10" s="275" customFormat="1" x14ac:dyDescent="0.2">
      <c r="A60207" s="274"/>
      <c r="C60207" s="276"/>
      <c r="D60207" s="277"/>
      <c r="E60207" s="278"/>
      <c r="F60207" s="279"/>
      <c r="G60207" s="279"/>
      <c r="H60207" s="279"/>
      <c r="I60207" s="280"/>
      <c r="J60207" s="276"/>
    </row>
    <row r="60208" spans="1:10" s="275" customFormat="1" x14ac:dyDescent="0.2">
      <c r="A60208" s="274"/>
      <c r="C60208" s="276"/>
      <c r="D60208" s="277"/>
      <c r="E60208" s="278"/>
      <c r="F60208" s="279"/>
      <c r="G60208" s="279"/>
      <c r="H60208" s="279"/>
      <c r="I60208" s="280"/>
      <c r="J60208" s="276"/>
    </row>
    <row r="60209" spans="1:10" s="275" customFormat="1" x14ac:dyDescent="0.2">
      <c r="A60209" s="274"/>
      <c r="C60209" s="276"/>
      <c r="D60209" s="277"/>
      <c r="E60209" s="278"/>
      <c r="F60209" s="279"/>
      <c r="G60209" s="279"/>
      <c r="H60209" s="279"/>
      <c r="I60209" s="280"/>
      <c r="J60209" s="276"/>
    </row>
    <row r="60210" spans="1:10" s="275" customFormat="1" x14ac:dyDescent="0.2">
      <c r="A60210" s="274"/>
      <c r="C60210" s="276"/>
      <c r="D60210" s="277"/>
      <c r="E60210" s="278"/>
      <c r="F60210" s="279"/>
      <c r="G60210" s="279"/>
      <c r="H60210" s="279"/>
      <c r="I60210" s="280"/>
      <c r="J60210" s="276"/>
    </row>
    <row r="60211" spans="1:10" s="275" customFormat="1" x14ac:dyDescent="0.2">
      <c r="A60211" s="274"/>
      <c r="C60211" s="276"/>
      <c r="D60211" s="277"/>
      <c r="E60211" s="278"/>
      <c r="F60211" s="279"/>
      <c r="G60211" s="279"/>
      <c r="H60211" s="279"/>
      <c r="I60211" s="280"/>
      <c r="J60211" s="276"/>
    </row>
    <row r="60212" spans="1:10" s="275" customFormat="1" x14ac:dyDescent="0.2">
      <c r="A60212" s="274"/>
      <c r="C60212" s="276"/>
      <c r="D60212" s="277"/>
      <c r="E60212" s="278"/>
      <c r="F60212" s="279"/>
      <c r="G60212" s="279"/>
      <c r="H60212" s="279"/>
      <c r="I60212" s="280"/>
      <c r="J60212" s="276"/>
    </row>
    <row r="60213" spans="1:10" s="275" customFormat="1" x14ac:dyDescent="0.2">
      <c r="A60213" s="274"/>
      <c r="C60213" s="276"/>
      <c r="D60213" s="277"/>
      <c r="E60213" s="278"/>
      <c r="F60213" s="279"/>
      <c r="G60213" s="279"/>
      <c r="H60213" s="279"/>
      <c r="I60213" s="280"/>
      <c r="J60213" s="276"/>
    </row>
    <row r="60214" spans="1:10" s="275" customFormat="1" x14ac:dyDescent="0.2">
      <c r="A60214" s="274"/>
      <c r="C60214" s="276"/>
      <c r="D60214" s="277"/>
      <c r="E60214" s="278"/>
      <c r="F60214" s="279"/>
      <c r="G60214" s="279"/>
      <c r="H60214" s="279"/>
      <c r="I60214" s="280"/>
      <c r="J60214" s="276"/>
    </row>
    <row r="60215" spans="1:10" s="275" customFormat="1" x14ac:dyDescent="0.2">
      <c r="A60215" s="274"/>
      <c r="C60215" s="276"/>
      <c r="D60215" s="277"/>
      <c r="E60215" s="278"/>
      <c r="F60215" s="279"/>
      <c r="G60215" s="279"/>
      <c r="H60215" s="279"/>
      <c r="I60215" s="280"/>
      <c r="J60215" s="276"/>
    </row>
    <row r="60216" spans="1:10" s="275" customFormat="1" x14ac:dyDescent="0.2">
      <c r="A60216" s="274"/>
      <c r="C60216" s="276"/>
      <c r="D60216" s="277"/>
      <c r="E60216" s="278"/>
      <c r="F60216" s="279"/>
      <c r="G60216" s="279"/>
      <c r="H60216" s="279"/>
      <c r="I60216" s="280"/>
      <c r="J60216" s="276"/>
    </row>
    <row r="60217" spans="1:10" s="275" customFormat="1" x14ac:dyDescent="0.2">
      <c r="A60217" s="274"/>
      <c r="C60217" s="276"/>
      <c r="D60217" s="277"/>
      <c r="E60217" s="278"/>
      <c r="F60217" s="279"/>
      <c r="G60217" s="279"/>
      <c r="H60217" s="279"/>
      <c r="I60217" s="280"/>
      <c r="J60217" s="276"/>
    </row>
    <row r="60218" spans="1:10" s="275" customFormat="1" x14ac:dyDescent="0.2">
      <c r="A60218" s="274"/>
      <c r="C60218" s="276"/>
      <c r="D60218" s="277"/>
      <c r="E60218" s="278"/>
      <c r="F60218" s="279"/>
      <c r="G60218" s="279"/>
      <c r="H60218" s="279"/>
      <c r="I60218" s="280"/>
      <c r="J60218" s="276"/>
    </row>
    <row r="60219" spans="1:10" s="275" customFormat="1" x14ac:dyDescent="0.2">
      <c r="A60219" s="274"/>
      <c r="C60219" s="276"/>
      <c r="D60219" s="277"/>
      <c r="E60219" s="278"/>
      <c r="F60219" s="279"/>
      <c r="G60219" s="279"/>
      <c r="H60219" s="279"/>
      <c r="I60219" s="280"/>
      <c r="J60219" s="276"/>
    </row>
    <row r="60220" spans="1:10" s="275" customFormat="1" x14ac:dyDescent="0.2">
      <c r="A60220" s="274"/>
      <c r="C60220" s="276"/>
      <c r="D60220" s="277"/>
      <c r="E60220" s="278"/>
      <c r="F60220" s="279"/>
      <c r="G60220" s="279"/>
      <c r="H60220" s="279"/>
      <c r="I60220" s="280"/>
      <c r="J60220" s="276"/>
    </row>
    <row r="60221" spans="1:10" s="275" customFormat="1" x14ac:dyDescent="0.2">
      <c r="A60221" s="274"/>
      <c r="C60221" s="276"/>
      <c r="D60221" s="277"/>
      <c r="E60221" s="278"/>
      <c r="F60221" s="279"/>
      <c r="G60221" s="279"/>
      <c r="H60221" s="279"/>
      <c r="I60221" s="280"/>
      <c r="J60221" s="276"/>
    </row>
    <row r="60222" spans="1:10" s="275" customFormat="1" x14ac:dyDescent="0.2">
      <c r="A60222" s="274"/>
      <c r="C60222" s="276"/>
      <c r="D60222" s="277"/>
      <c r="E60222" s="278"/>
      <c r="F60222" s="279"/>
      <c r="G60222" s="279"/>
      <c r="H60222" s="279"/>
      <c r="I60222" s="280"/>
      <c r="J60222" s="276"/>
    </row>
    <row r="60223" spans="1:10" s="275" customFormat="1" x14ac:dyDescent="0.2">
      <c r="A60223" s="274"/>
      <c r="C60223" s="276"/>
      <c r="D60223" s="277"/>
      <c r="E60223" s="278"/>
      <c r="F60223" s="279"/>
      <c r="G60223" s="279"/>
      <c r="H60223" s="279"/>
      <c r="I60223" s="280"/>
      <c r="J60223" s="276"/>
    </row>
    <row r="60224" spans="1:10" s="275" customFormat="1" x14ac:dyDescent="0.2">
      <c r="A60224" s="274"/>
      <c r="C60224" s="276"/>
      <c r="D60224" s="277"/>
      <c r="E60224" s="278"/>
      <c r="F60224" s="279"/>
      <c r="G60224" s="279"/>
      <c r="H60224" s="279"/>
      <c r="I60224" s="280"/>
      <c r="J60224" s="276"/>
    </row>
    <row r="60225" spans="1:10" s="275" customFormat="1" x14ac:dyDescent="0.2">
      <c r="A60225" s="274"/>
      <c r="C60225" s="276"/>
      <c r="D60225" s="277"/>
      <c r="E60225" s="278"/>
      <c r="F60225" s="279"/>
      <c r="G60225" s="279"/>
      <c r="H60225" s="279"/>
      <c r="I60225" s="280"/>
      <c r="J60225" s="276"/>
    </row>
    <row r="60226" spans="1:10" s="275" customFormat="1" x14ac:dyDescent="0.2">
      <c r="A60226" s="274"/>
      <c r="C60226" s="276"/>
      <c r="D60226" s="277"/>
      <c r="E60226" s="278"/>
      <c r="F60226" s="279"/>
      <c r="G60226" s="279"/>
      <c r="H60226" s="279"/>
      <c r="I60226" s="280"/>
      <c r="J60226" s="276"/>
    </row>
    <row r="60227" spans="1:10" s="275" customFormat="1" x14ac:dyDescent="0.2">
      <c r="A60227" s="274"/>
      <c r="C60227" s="276"/>
      <c r="D60227" s="277"/>
      <c r="E60227" s="278"/>
      <c r="F60227" s="279"/>
      <c r="G60227" s="279"/>
      <c r="H60227" s="279"/>
      <c r="I60227" s="280"/>
      <c r="J60227" s="276"/>
    </row>
    <row r="60228" spans="1:10" s="275" customFormat="1" x14ac:dyDescent="0.2">
      <c r="A60228" s="274"/>
      <c r="C60228" s="276"/>
      <c r="D60228" s="277"/>
      <c r="E60228" s="278"/>
      <c r="F60228" s="279"/>
      <c r="G60228" s="279"/>
      <c r="H60228" s="279"/>
      <c r="I60228" s="280"/>
      <c r="J60228" s="276"/>
    </row>
    <row r="60229" spans="1:10" s="275" customFormat="1" x14ac:dyDescent="0.2">
      <c r="A60229" s="274"/>
      <c r="C60229" s="276"/>
      <c r="D60229" s="277"/>
      <c r="E60229" s="278"/>
      <c r="F60229" s="279"/>
      <c r="G60229" s="279"/>
      <c r="H60229" s="279"/>
      <c r="I60229" s="280"/>
      <c r="J60229" s="276"/>
    </row>
    <row r="60230" spans="1:10" s="275" customFormat="1" x14ac:dyDescent="0.2">
      <c r="A60230" s="274"/>
      <c r="C60230" s="276"/>
      <c r="D60230" s="277"/>
      <c r="E60230" s="278"/>
      <c r="F60230" s="279"/>
      <c r="G60230" s="279"/>
      <c r="H60230" s="279"/>
      <c r="I60230" s="280"/>
      <c r="J60230" s="276"/>
    </row>
    <row r="60231" spans="1:10" s="275" customFormat="1" x14ac:dyDescent="0.2">
      <c r="A60231" s="274"/>
      <c r="C60231" s="276"/>
      <c r="D60231" s="277"/>
      <c r="E60231" s="278"/>
      <c r="F60231" s="279"/>
      <c r="G60231" s="279"/>
      <c r="H60231" s="279"/>
      <c r="I60231" s="280"/>
      <c r="J60231" s="276"/>
    </row>
    <row r="60232" spans="1:10" s="275" customFormat="1" x14ac:dyDescent="0.2">
      <c r="A60232" s="274"/>
      <c r="C60232" s="276"/>
      <c r="D60232" s="277"/>
      <c r="E60232" s="278"/>
      <c r="F60232" s="279"/>
      <c r="G60232" s="279"/>
      <c r="H60232" s="279"/>
      <c r="I60232" s="280"/>
      <c r="J60232" s="276"/>
    </row>
    <row r="60233" spans="1:10" s="275" customFormat="1" x14ac:dyDescent="0.2">
      <c r="A60233" s="274"/>
      <c r="C60233" s="276"/>
      <c r="D60233" s="277"/>
      <c r="E60233" s="278"/>
      <c r="F60233" s="279"/>
      <c r="G60233" s="279"/>
      <c r="H60233" s="279"/>
      <c r="I60233" s="280"/>
      <c r="J60233" s="276"/>
    </row>
    <row r="60234" spans="1:10" s="275" customFormat="1" x14ac:dyDescent="0.2">
      <c r="A60234" s="274"/>
      <c r="C60234" s="276"/>
      <c r="D60234" s="277"/>
      <c r="E60234" s="278"/>
      <c r="F60234" s="279"/>
      <c r="G60234" s="279"/>
      <c r="H60234" s="279"/>
      <c r="I60234" s="280"/>
      <c r="J60234" s="276"/>
    </row>
    <row r="60235" spans="1:10" s="275" customFormat="1" x14ac:dyDescent="0.2">
      <c r="A60235" s="274"/>
      <c r="C60235" s="276"/>
      <c r="D60235" s="277"/>
      <c r="E60235" s="278"/>
      <c r="F60235" s="279"/>
      <c r="G60235" s="279"/>
      <c r="H60235" s="279"/>
      <c r="I60235" s="280"/>
      <c r="J60235" s="276"/>
    </row>
    <row r="60236" spans="1:10" s="275" customFormat="1" x14ac:dyDescent="0.2">
      <c r="A60236" s="274"/>
      <c r="C60236" s="276"/>
      <c r="D60236" s="277"/>
      <c r="E60236" s="278"/>
      <c r="F60236" s="279"/>
      <c r="G60236" s="279"/>
      <c r="H60236" s="279"/>
      <c r="I60236" s="280"/>
      <c r="J60236" s="276"/>
    </row>
    <row r="60237" spans="1:10" s="275" customFormat="1" x14ac:dyDescent="0.2">
      <c r="A60237" s="274"/>
      <c r="C60237" s="276"/>
      <c r="D60237" s="277"/>
      <c r="E60237" s="278"/>
      <c r="F60237" s="279"/>
      <c r="G60237" s="279"/>
      <c r="H60237" s="279"/>
      <c r="I60237" s="280"/>
      <c r="J60237" s="276"/>
    </row>
    <row r="60238" spans="1:10" s="275" customFormat="1" x14ac:dyDescent="0.2">
      <c r="A60238" s="274"/>
      <c r="C60238" s="276"/>
      <c r="D60238" s="277"/>
      <c r="E60238" s="278"/>
      <c r="F60238" s="279"/>
      <c r="G60238" s="279"/>
      <c r="H60238" s="279"/>
      <c r="I60238" s="280"/>
      <c r="J60238" s="276"/>
    </row>
    <row r="60239" spans="1:10" s="275" customFormat="1" x14ac:dyDescent="0.2">
      <c r="A60239" s="274"/>
      <c r="C60239" s="276"/>
      <c r="D60239" s="277"/>
      <c r="E60239" s="278"/>
      <c r="F60239" s="279"/>
      <c r="G60239" s="279"/>
      <c r="H60239" s="279"/>
      <c r="I60239" s="280"/>
      <c r="J60239" s="276"/>
    </row>
    <row r="60240" spans="1:10" s="275" customFormat="1" x14ac:dyDescent="0.2">
      <c r="A60240" s="274"/>
      <c r="C60240" s="276"/>
      <c r="D60240" s="277"/>
      <c r="E60240" s="278"/>
      <c r="F60240" s="279"/>
      <c r="G60240" s="279"/>
      <c r="H60240" s="279"/>
      <c r="I60240" s="280"/>
      <c r="J60240" s="276"/>
    </row>
    <row r="60241" spans="1:10" s="275" customFormat="1" x14ac:dyDescent="0.2">
      <c r="A60241" s="274"/>
      <c r="C60241" s="276"/>
      <c r="D60241" s="277"/>
      <c r="E60241" s="278"/>
      <c r="F60241" s="279"/>
      <c r="G60241" s="279"/>
      <c r="H60241" s="279"/>
      <c r="I60241" s="280"/>
      <c r="J60241" s="276"/>
    </row>
    <row r="60242" spans="1:10" s="275" customFormat="1" x14ac:dyDescent="0.2">
      <c r="A60242" s="274"/>
      <c r="C60242" s="276"/>
      <c r="D60242" s="277"/>
      <c r="E60242" s="278"/>
      <c r="F60242" s="279"/>
      <c r="G60242" s="279"/>
      <c r="H60242" s="279"/>
      <c r="I60242" s="280"/>
      <c r="J60242" s="276"/>
    </row>
    <row r="60243" spans="1:10" s="275" customFormat="1" x14ac:dyDescent="0.2">
      <c r="A60243" s="274"/>
      <c r="C60243" s="276"/>
      <c r="D60243" s="277"/>
      <c r="E60243" s="278"/>
      <c r="F60243" s="279"/>
      <c r="G60243" s="279"/>
      <c r="H60243" s="279"/>
      <c r="I60243" s="280"/>
      <c r="J60243" s="276"/>
    </row>
    <row r="60244" spans="1:10" s="275" customFormat="1" x14ac:dyDescent="0.2">
      <c r="A60244" s="274"/>
      <c r="C60244" s="276"/>
      <c r="D60244" s="277"/>
      <c r="E60244" s="278"/>
      <c r="F60244" s="279"/>
      <c r="G60244" s="279"/>
      <c r="H60244" s="279"/>
      <c r="I60244" s="280"/>
      <c r="J60244" s="276"/>
    </row>
    <row r="60245" spans="1:10" s="275" customFormat="1" x14ac:dyDescent="0.2">
      <c r="A60245" s="274"/>
      <c r="C60245" s="276"/>
      <c r="D60245" s="277"/>
      <c r="E60245" s="278"/>
      <c r="F60245" s="279"/>
      <c r="G60245" s="279"/>
      <c r="H60245" s="279"/>
      <c r="I60245" s="280"/>
      <c r="J60245" s="276"/>
    </row>
    <row r="60246" spans="1:10" s="275" customFormat="1" x14ac:dyDescent="0.2">
      <c r="A60246" s="274"/>
      <c r="C60246" s="276"/>
      <c r="D60246" s="277"/>
      <c r="E60246" s="278"/>
      <c r="F60246" s="279"/>
      <c r="G60246" s="279"/>
      <c r="H60246" s="279"/>
      <c r="I60246" s="280"/>
      <c r="J60246" s="276"/>
    </row>
    <row r="60247" spans="1:10" s="275" customFormat="1" x14ac:dyDescent="0.2">
      <c r="A60247" s="274"/>
      <c r="C60247" s="276"/>
      <c r="D60247" s="277"/>
      <c r="E60247" s="278"/>
      <c r="F60247" s="279"/>
      <c r="G60247" s="279"/>
      <c r="H60247" s="279"/>
      <c r="I60247" s="280"/>
      <c r="J60247" s="276"/>
    </row>
    <row r="60248" spans="1:10" s="275" customFormat="1" x14ac:dyDescent="0.2">
      <c r="A60248" s="274"/>
      <c r="C60248" s="276"/>
      <c r="D60248" s="277"/>
      <c r="E60248" s="278"/>
      <c r="F60248" s="279"/>
      <c r="G60248" s="279"/>
      <c r="H60248" s="279"/>
      <c r="I60248" s="280"/>
      <c r="J60248" s="276"/>
    </row>
    <row r="60249" spans="1:10" s="275" customFormat="1" x14ac:dyDescent="0.2">
      <c r="A60249" s="274"/>
      <c r="C60249" s="276"/>
      <c r="D60249" s="277"/>
      <c r="E60249" s="278"/>
      <c r="F60249" s="279"/>
      <c r="G60249" s="279"/>
      <c r="H60249" s="279"/>
      <c r="I60249" s="280"/>
      <c r="J60249" s="276"/>
    </row>
    <row r="60250" spans="1:10" s="275" customFormat="1" x14ac:dyDescent="0.2">
      <c r="A60250" s="274"/>
      <c r="C60250" s="276"/>
      <c r="D60250" s="277"/>
      <c r="E60250" s="278"/>
      <c r="F60250" s="279"/>
      <c r="G60250" s="279"/>
      <c r="H60250" s="279"/>
      <c r="I60250" s="280"/>
      <c r="J60250" s="276"/>
    </row>
    <row r="60251" spans="1:10" s="275" customFormat="1" x14ac:dyDescent="0.2">
      <c r="A60251" s="274"/>
      <c r="C60251" s="276"/>
      <c r="D60251" s="277"/>
      <c r="E60251" s="278"/>
      <c r="F60251" s="279"/>
      <c r="G60251" s="279"/>
      <c r="H60251" s="279"/>
      <c r="I60251" s="280"/>
      <c r="J60251" s="276"/>
    </row>
    <row r="60252" spans="1:10" s="275" customFormat="1" x14ac:dyDescent="0.2">
      <c r="A60252" s="274"/>
      <c r="C60252" s="276"/>
      <c r="D60252" s="277"/>
      <c r="E60252" s="278"/>
      <c r="F60252" s="279"/>
      <c r="G60252" s="279"/>
      <c r="H60252" s="279"/>
      <c r="I60252" s="280"/>
      <c r="J60252" s="276"/>
    </row>
    <row r="60253" spans="1:10" s="275" customFormat="1" x14ac:dyDescent="0.2">
      <c r="A60253" s="274"/>
      <c r="C60253" s="276"/>
      <c r="D60253" s="277"/>
      <c r="E60253" s="278"/>
      <c r="F60253" s="279"/>
      <c r="G60253" s="279"/>
      <c r="H60253" s="279"/>
      <c r="I60253" s="280"/>
      <c r="J60253" s="276"/>
    </row>
    <row r="60254" spans="1:10" s="275" customFormat="1" x14ac:dyDescent="0.2">
      <c r="A60254" s="274"/>
      <c r="C60254" s="276"/>
      <c r="D60254" s="277"/>
      <c r="E60254" s="278"/>
      <c r="F60254" s="279"/>
      <c r="G60254" s="279"/>
      <c r="H60254" s="279"/>
      <c r="I60254" s="280"/>
      <c r="J60254" s="276"/>
    </row>
    <row r="60255" spans="1:10" s="275" customFormat="1" x14ac:dyDescent="0.2">
      <c r="A60255" s="274"/>
      <c r="C60255" s="276"/>
      <c r="D60255" s="277"/>
      <c r="E60255" s="278"/>
      <c r="F60255" s="279"/>
      <c r="G60255" s="279"/>
      <c r="H60255" s="279"/>
      <c r="I60255" s="280"/>
      <c r="J60255" s="276"/>
    </row>
    <row r="60256" spans="1:10" s="275" customFormat="1" x14ac:dyDescent="0.2">
      <c r="A60256" s="274"/>
      <c r="C60256" s="276"/>
      <c r="D60256" s="277"/>
      <c r="E60256" s="278"/>
      <c r="F60256" s="279"/>
      <c r="G60256" s="279"/>
      <c r="H60256" s="279"/>
      <c r="I60256" s="280"/>
      <c r="J60256" s="276"/>
    </row>
    <row r="60257" spans="1:10" s="275" customFormat="1" x14ac:dyDescent="0.2">
      <c r="A60257" s="274"/>
      <c r="C60257" s="276"/>
      <c r="D60257" s="277"/>
      <c r="E60257" s="278"/>
      <c r="F60257" s="279"/>
      <c r="G60257" s="279"/>
      <c r="H60257" s="279"/>
      <c r="I60257" s="280"/>
      <c r="J60257" s="276"/>
    </row>
    <row r="60258" spans="1:10" s="275" customFormat="1" x14ac:dyDescent="0.2">
      <c r="A60258" s="274"/>
      <c r="C60258" s="276"/>
      <c r="D60258" s="277"/>
      <c r="E60258" s="278"/>
      <c r="F60258" s="279"/>
      <c r="G60258" s="279"/>
      <c r="H60258" s="279"/>
      <c r="I60258" s="280"/>
      <c r="J60258" s="276"/>
    </row>
    <row r="60259" spans="1:10" s="275" customFormat="1" x14ac:dyDescent="0.2">
      <c r="A60259" s="274"/>
      <c r="C60259" s="276"/>
      <c r="D60259" s="277"/>
      <c r="E60259" s="278"/>
      <c r="F60259" s="279"/>
      <c r="G60259" s="279"/>
      <c r="H60259" s="279"/>
      <c r="I60259" s="280"/>
      <c r="J60259" s="276"/>
    </row>
    <row r="60260" spans="1:10" s="275" customFormat="1" x14ac:dyDescent="0.2">
      <c r="A60260" s="274"/>
      <c r="C60260" s="276"/>
      <c r="D60260" s="277"/>
      <c r="E60260" s="278"/>
      <c r="F60260" s="279"/>
      <c r="G60260" s="279"/>
      <c r="H60260" s="279"/>
      <c r="I60260" s="280"/>
      <c r="J60260" s="276"/>
    </row>
    <row r="60261" spans="1:10" s="275" customFormat="1" x14ac:dyDescent="0.2">
      <c r="A60261" s="274"/>
      <c r="C60261" s="276"/>
      <c r="D60261" s="277"/>
      <c r="E60261" s="278"/>
      <c r="F60261" s="279"/>
      <c r="G60261" s="279"/>
      <c r="H60261" s="279"/>
      <c r="I60261" s="280"/>
      <c r="J60261" s="276"/>
    </row>
    <row r="60262" spans="1:10" s="275" customFormat="1" x14ac:dyDescent="0.2">
      <c r="A60262" s="274"/>
      <c r="C60262" s="276"/>
      <c r="D60262" s="277"/>
      <c r="E60262" s="278"/>
      <c r="F60262" s="279"/>
      <c r="G60262" s="279"/>
      <c r="H60262" s="279"/>
      <c r="I60262" s="280"/>
      <c r="J60262" s="276"/>
    </row>
    <row r="60263" spans="1:10" s="275" customFormat="1" x14ac:dyDescent="0.2">
      <c r="A60263" s="274"/>
      <c r="C60263" s="276"/>
      <c r="D60263" s="277"/>
      <c r="E60263" s="278"/>
      <c r="F60263" s="279"/>
      <c r="G60263" s="279"/>
      <c r="H60263" s="279"/>
      <c r="I60263" s="280"/>
      <c r="J60263" s="276"/>
    </row>
    <row r="60264" spans="1:10" s="275" customFormat="1" x14ac:dyDescent="0.2">
      <c r="A60264" s="274"/>
      <c r="C60264" s="276"/>
      <c r="D60264" s="277"/>
      <c r="E60264" s="278"/>
      <c r="F60264" s="279"/>
      <c r="G60264" s="279"/>
      <c r="H60264" s="279"/>
      <c r="I60264" s="280"/>
      <c r="J60264" s="276"/>
    </row>
    <row r="60265" spans="1:10" s="275" customFormat="1" x14ac:dyDescent="0.2">
      <c r="A60265" s="274"/>
      <c r="C60265" s="276"/>
      <c r="D60265" s="277"/>
      <c r="E60265" s="278"/>
      <c r="F60265" s="279"/>
      <c r="G60265" s="279"/>
      <c r="H60265" s="279"/>
      <c r="I60265" s="280"/>
      <c r="J60265" s="276"/>
    </row>
    <row r="60266" spans="1:10" s="275" customFormat="1" x14ac:dyDescent="0.2">
      <c r="A60266" s="274"/>
      <c r="C60266" s="276"/>
      <c r="D60266" s="277"/>
      <c r="E60266" s="278"/>
      <c r="F60266" s="279"/>
      <c r="G60266" s="279"/>
      <c r="H60266" s="279"/>
      <c r="I60266" s="280"/>
      <c r="J60266" s="276"/>
    </row>
    <row r="60267" spans="1:10" s="275" customFormat="1" x14ac:dyDescent="0.2">
      <c r="A60267" s="274"/>
      <c r="C60267" s="276"/>
      <c r="D60267" s="277"/>
      <c r="E60267" s="278"/>
      <c r="F60267" s="279"/>
      <c r="G60267" s="279"/>
      <c r="H60267" s="279"/>
      <c r="I60267" s="280"/>
      <c r="J60267" s="276"/>
    </row>
    <row r="60268" spans="1:10" s="275" customFormat="1" x14ac:dyDescent="0.2">
      <c r="A60268" s="274"/>
      <c r="C60268" s="276"/>
      <c r="D60268" s="277"/>
      <c r="E60268" s="278"/>
      <c r="F60268" s="279"/>
      <c r="G60268" s="279"/>
      <c r="H60268" s="279"/>
      <c r="I60268" s="280"/>
      <c r="J60268" s="276"/>
    </row>
    <row r="60269" spans="1:10" s="275" customFormat="1" x14ac:dyDescent="0.2">
      <c r="A60269" s="274"/>
      <c r="C60269" s="276"/>
      <c r="D60269" s="277"/>
      <c r="E60269" s="278"/>
      <c r="F60269" s="279"/>
      <c r="G60269" s="279"/>
      <c r="H60269" s="279"/>
      <c r="I60269" s="280"/>
      <c r="J60269" s="276"/>
    </row>
    <row r="60270" spans="1:10" s="275" customFormat="1" x14ac:dyDescent="0.2">
      <c r="A60270" s="274"/>
      <c r="C60270" s="276"/>
      <c r="D60270" s="277"/>
      <c r="E60270" s="278"/>
      <c r="F60270" s="279"/>
      <c r="G60270" s="279"/>
      <c r="H60270" s="279"/>
      <c r="I60270" s="280"/>
      <c r="J60270" s="276"/>
    </row>
    <row r="60271" spans="1:10" s="275" customFormat="1" x14ac:dyDescent="0.2">
      <c r="A60271" s="274"/>
      <c r="C60271" s="276"/>
      <c r="D60271" s="277"/>
      <c r="E60271" s="278"/>
      <c r="F60271" s="279"/>
      <c r="G60271" s="279"/>
      <c r="H60271" s="279"/>
      <c r="I60271" s="280"/>
      <c r="J60271" s="276"/>
    </row>
    <row r="60272" spans="1:10" s="275" customFormat="1" x14ac:dyDescent="0.2">
      <c r="A60272" s="274"/>
      <c r="C60272" s="276"/>
      <c r="D60272" s="277"/>
      <c r="E60272" s="278"/>
      <c r="F60272" s="279"/>
      <c r="G60272" s="279"/>
      <c r="H60272" s="279"/>
      <c r="I60272" s="280"/>
      <c r="J60272" s="276"/>
    </row>
    <row r="60273" spans="1:10" s="275" customFormat="1" x14ac:dyDescent="0.2">
      <c r="A60273" s="274"/>
      <c r="C60273" s="276"/>
      <c r="D60273" s="277"/>
      <c r="E60273" s="278"/>
      <c r="F60273" s="279"/>
      <c r="G60273" s="279"/>
      <c r="H60273" s="279"/>
      <c r="I60273" s="280"/>
      <c r="J60273" s="276"/>
    </row>
    <row r="60274" spans="1:10" s="275" customFormat="1" x14ac:dyDescent="0.2">
      <c r="A60274" s="274"/>
      <c r="C60274" s="276"/>
      <c r="D60274" s="277"/>
      <c r="E60274" s="278"/>
      <c r="F60274" s="279"/>
      <c r="G60274" s="279"/>
      <c r="H60274" s="279"/>
      <c r="I60274" s="280"/>
      <c r="J60274" s="276"/>
    </row>
    <row r="60275" spans="1:10" s="275" customFormat="1" x14ac:dyDescent="0.2">
      <c r="A60275" s="274"/>
      <c r="C60275" s="276"/>
      <c r="D60275" s="277"/>
      <c r="E60275" s="278"/>
      <c r="F60275" s="279"/>
      <c r="G60275" s="279"/>
      <c r="H60275" s="279"/>
      <c r="I60275" s="280"/>
      <c r="J60275" s="276"/>
    </row>
    <row r="60276" spans="1:10" s="275" customFormat="1" x14ac:dyDescent="0.2">
      <c r="A60276" s="274"/>
      <c r="C60276" s="276"/>
      <c r="D60276" s="277"/>
      <c r="E60276" s="278"/>
      <c r="F60276" s="279"/>
      <c r="G60276" s="279"/>
      <c r="H60276" s="279"/>
      <c r="I60276" s="280"/>
      <c r="J60276" s="276"/>
    </row>
    <row r="60277" spans="1:10" s="275" customFormat="1" x14ac:dyDescent="0.2">
      <c r="A60277" s="274"/>
      <c r="C60277" s="276"/>
      <c r="D60277" s="277"/>
      <c r="E60277" s="278"/>
      <c r="F60277" s="279"/>
      <c r="G60277" s="279"/>
      <c r="H60277" s="279"/>
      <c r="I60277" s="280"/>
      <c r="J60277" s="276"/>
    </row>
    <row r="60278" spans="1:10" s="275" customFormat="1" x14ac:dyDescent="0.2">
      <c r="A60278" s="274"/>
      <c r="C60278" s="276"/>
      <c r="D60278" s="277"/>
      <c r="E60278" s="278"/>
      <c r="F60278" s="279"/>
      <c r="G60278" s="279"/>
      <c r="H60278" s="279"/>
      <c r="I60278" s="280"/>
      <c r="J60278" s="276"/>
    </row>
    <row r="60279" spans="1:10" s="275" customFormat="1" x14ac:dyDescent="0.2">
      <c r="A60279" s="274"/>
      <c r="C60279" s="276"/>
      <c r="D60279" s="277"/>
      <c r="E60279" s="278"/>
      <c r="F60279" s="279"/>
      <c r="G60279" s="279"/>
      <c r="H60279" s="279"/>
      <c r="I60279" s="280"/>
      <c r="J60279" s="276"/>
    </row>
    <row r="60280" spans="1:10" s="275" customFormat="1" x14ac:dyDescent="0.2">
      <c r="A60280" s="274"/>
      <c r="C60280" s="276"/>
      <c r="D60280" s="277"/>
      <c r="E60280" s="278"/>
      <c r="F60280" s="279"/>
      <c r="G60280" s="279"/>
      <c r="H60280" s="279"/>
      <c r="I60280" s="280"/>
      <c r="J60280" s="276"/>
    </row>
    <row r="60281" spans="1:10" s="275" customFormat="1" x14ac:dyDescent="0.2">
      <c r="A60281" s="274"/>
      <c r="C60281" s="276"/>
      <c r="D60281" s="277"/>
      <c r="E60281" s="278"/>
      <c r="F60281" s="279"/>
      <c r="G60281" s="279"/>
      <c r="H60281" s="279"/>
      <c r="I60281" s="280"/>
      <c r="J60281" s="276"/>
    </row>
    <row r="60282" spans="1:10" s="275" customFormat="1" x14ac:dyDescent="0.2">
      <c r="A60282" s="274"/>
      <c r="C60282" s="276"/>
      <c r="D60282" s="277"/>
      <c r="E60282" s="278"/>
      <c r="F60282" s="279"/>
      <c r="G60282" s="279"/>
      <c r="H60282" s="279"/>
      <c r="I60282" s="280"/>
      <c r="J60282" s="276"/>
    </row>
    <row r="60283" spans="1:10" s="275" customFormat="1" x14ac:dyDescent="0.2">
      <c r="A60283" s="274"/>
      <c r="C60283" s="276"/>
      <c r="D60283" s="277"/>
      <c r="E60283" s="278"/>
      <c r="F60283" s="279"/>
      <c r="G60283" s="279"/>
      <c r="H60283" s="279"/>
      <c r="I60283" s="280"/>
      <c r="J60283" s="276"/>
    </row>
    <row r="60284" spans="1:10" s="275" customFormat="1" x14ac:dyDescent="0.2">
      <c r="A60284" s="274"/>
      <c r="C60284" s="276"/>
      <c r="D60284" s="277"/>
      <c r="E60284" s="278"/>
      <c r="F60284" s="279"/>
      <c r="G60284" s="279"/>
      <c r="H60284" s="279"/>
      <c r="I60284" s="280"/>
      <c r="J60284" s="276"/>
    </row>
    <row r="60285" spans="1:10" s="275" customFormat="1" x14ac:dyDescent="0.2">
      <c r="A60285" s="274"/>
      <c r="C60285" s="276"/>
      <c r="D60285" s="277"/>
      <c r="E60285" s="278"/>
      <c r="F60285" s="279"/>
      <c r="G60285" s="279"/>
      <c r="H60285" s="279"/>
      <c r="I60285" s="280"/>
      <c r="J60285" s="276"/>
    </row>
    <row r="60286" spans="1:10" s="275" customFormat="1" x14ac:dyDescent="0.2">
      <c r="A60286" s="274"/>
      <c r="C60286" s="276"/>
      <c r="D60286" s="277"/>
      <c r="E60286" s="278"/>
      <c r="F60286" s="279"/>
      <c r="G60286" s="279"/>
      <c r="H60286" s="279"/>
      <c r="I60286" s="280"/>
      <c r="J60286" s="276"/>
    </row>
    <row r="60287" spans="1:10" s="275" customFormat="1" x14ac:dyDescent="0.2">
      <c r="A60287" s="274"/>
      <c r="C60287" s="276"/>
      <c r="D60287" s="277"/>
      <c r="E60287" s="278"/>
      <c r="F60287" s="279"/>
      <c r="G60287" s="279"/>
      <c r="H60287" s="279"/>
      <c r="I60287" s="280"/>
      <c r="J60287" s="276"/>
    </row>
    <row r="60288" spans="1:10" s="275" customFormat="1" x14ac:dyDescent="0.2">
      <c r="A60288" s="274"/>
      <c r="C60288" s="276"/>
      <c r="D60288" s="277"/>
      <c r="E60288" s="278"/>
      <c r="F60288" s="279"/>
      <c r="G60288" s="279"/>
      <c r="H60288" s="279"/>
      <c r="I60288" s="280"/>
      <c r="J60288" s="276"/>
    </row>
    <row r="60289" spans="1:10" s="275" customFormat="1" x14ac:dyDescent="0.2">
      <c r="A60289" s="274"/>
      <c r="C60289" s="276"/>
      <c r="D60289" s="277"/>
      <c r="E60289" s="278"/>
      <c r="F60289" s="279"/>
      <c r="G60289" s="279"/>
      <c r="H60289" s="279"/>
      <c r="I60289" s="280"/>
      <c r="J60289" s="276"/>
    </row>
    <row r="60290" spans="1:10" s="275" customFormat="1" x14ac:dyDescent="0.2">
      <c r="A60290" s="274"/>
      <c r="C60290" s="276"/>
      <c r="D60290" s="277"/>
      <c r="E60290" s="278"/>
      <c r="F60290" s="279"/>
      <c r="G60290" s="279"/>
      <c r="H60290" s="279"/>
      <c r="I60290" s="280"/>
      <c r="J60290" s="276"/>
    </row>
    <row r="60291" spans="1:10" s="275" customFormat="1" x14ac:dyDescent="0.2">
      <c r="A60291" s="274"/>
      <c r="C60291" s="276"/>
      <c r="D60291" s="277"/>
      <c r="E60291" s="278"/>
      <c r="F60291" s="279"/>
      <c r="G60291" s="279"/>
      <c r="H60291" s="279"/>
      <c r="I60291" s="280"/>
      <c r="J60291" s="276"/>
    </row>
    <row r="60292" spans="1:10" s="275" customFormat="1" x14ac:dyDescent="0.2">
      <c r="A60292" s="274"/>
      <c r="C60292" s="276"/>
      <c r="D60292" s="277"/>
      <c r="E60292" s="278"/>
      <c r="F60292" s="279"/>
      <c r="G60292" s="279"/>
      <c r="H60292" s="279"/>
      <c r="I60292" s="280"/>
      <c r="J60292" s="276"/>
    </row>
    <row r="60293" spans="1:10" s="275" customFormat="1" x14ac:dyDescent="0.2">
      <c r="A60293" s="274"/>
      <c r="C60293" s="276"/>
      <c r="D60293" s="277"/>
      <c r="E60293" s="278"/>
      <c r="F60293" s="279"/>
      <c r="G60293" s="279"/>
      <c r="H60293" s="279"/>
      <c r="I60293" s="280"/>
      <c r="J60293" s="276"/>
    </row>
    <row r="60294" spans="1:10" s="275" customFormat="1" x14ac:dyDescent="0.2">
      <c r="A60294" s="274"/>
      <c r="C60294" s="276"/>
      <c r="D60294" s="277"/>
      <c r="E60294" s="278"/>
      <c r="F60294" s="279"/>
      <c r="G60294" s="279"/>
      <c r="H60294" s="279"/>
      <c r="I60294" s="280"/>
      <c r="J60294" s="276"/>
    </row>
    <row r="60295" spans="1:10" s="275" customFormat="1" x14ac:dyDescent="0.2">
      <c r="A60295" s="274"/>
      <c r="C60295" s="276"/>
      <c r="D60295" s="277"/>
      <c r="E60295" s="278"/>
      <c r="F60295" s="279"/>
      <c r="G60295" s="279"/>
      <c r="H60295" s="279"/>
      <c r="I60295" s="280"/>
      <c r="J60295" s="276"/>
    </row>
    <row r="60296" spans="1:10" s="275" customFormat="1" x14ac:dyDescent="0.2">
      <c r="A60296" s="274"/>
      <c r="C60296" s="276"/>
      <c r="D60296" s="277"/>
      <c r="E60296" s="278"/>
      <c r="F60296" s="279"/>
      <c r="G60296" s="279"/>
      <c r="H60296" s="279"/>
      <c r="I60296" s="280"/>
      <c r="J60296" s="276"/>
    </row>
    <row r="60297" spans="1:10" s="275" customFormat="1" x14ac:dyDescent="0.2">
      <c r="A60297" s="274"/>
      <c r="C60297" s="276"/>
      <c r="D60297" s="277"/>
      <c r="E60297" s="278"/>
      <c r="F60297" s="279"/>
      <c r="G60297" s="279"/>
      <c r="H60297" s="279"/>
      <c r="I60297" s="280"/>
      <c r="J60297" s="276"/>
    </row>
    <row r="60298" spans="1:10" s="275" customFormat="1" x14ac:dyDescent="0.2">
      <c r="A60298" s="274"/>
      <c r="C60298" s="276"/>
      <c r="D60298" s="277"/>
      <c r="E60298" s="278"/>
      <c r="F60298" s="279"/>
      <c r="G60298" s="279"/>
      <c r="H60298" s="279"/>
      <c r="I60298" s="280"/>
      <c r="J60298" s="276"/>
    </row>
    <row r="60299" spans="1:10" s="275" customFormat="1" x14ac:dyDescent="0.2">
      <c r="A60299" s="274"/>
      <c r="C60299" s="276"/>
      <c r="D60299" s="277"/>
      <c r="E60299" s="278"/>
      <c r="F60299" s="279"/>
      <c r="G60299" s="279"/>
      <c r="H60299" s="279"/>
      <c r="I60299" s="280"/>
      <c r="J60299" s="276"/>
    </row>
    <row r="60300" spans="1:10" s="275" customFormat="1" x14ac:dyDescent="0.2">
      <c r="A60300" s="274"/>
      <c r="C60300" s="276"/>
      <c r="D60300" s="277"/>
      <c r="E60300" s="278"/>
      <c r="F60300" s="279"/>
      <c r="G60300" s="279"/>
      <c r="H60300" s="279"/>
      <c r="I60300" s="280"/>
      <c r="J60300" s="276"/>
    </row>
    <row r="60301" spans="1:10" s="275" customFormat="1" x14ac:dyDescent="0.2">
      <c r="A60301" s="274"/>
      <c r="C60301" s="276"/>
      <c r="D60301" s="277"/>
      <c r="E60301" s="278"/>
      <c r="F60301" s="279"/>
      <c r="G60301" s="279"/>
      <c r="H60301" s="279"/>
      <c r="I60301" s="280"/>
      <c r="J60301" s="276"/>
    </row>
    <row r="60302" spans="1:10" s="275" customFormat="1" x14ac:dyDescent="0.2">
      <c r="A60302" s="274"/>
      <c r="C60302" s="276"/>
      <c r="D60302" s="277"/>
      <c r="E60302" s="278"/>
      <c r="F60302" s="279"/>
      <c r="G60302" s="279"/>
      <c r="H60302" s="279"/>
      <c r="I60302" s="280"/>
      <c r="J60302" s="276"/>
    </row>
    <row r="60303" spans="1:10" s="275" customFormat="1" x14ac:dyDescent="0.2">
      <c r="A60303" s="274"/>
      <c r="C60303" s="276"/>
      <c r="D60303" s="277"/>
      <c r="E60303" s="278"/>
      <c r="F60303" s="279"/>
      <c r="G60303" s="279"/>
      <c r="H60303" s="279"/>
      <c r="I60303" s="280"/>
      <c r="J60303" s="276"/>
    </row>
    <row r="60304" spans="1:10" s="275" customFormat="1" x14ac:dyDescent="0.2">
      <c r="A60304" s="274"/>
      <c r="C60304" s="276"/>
      <c r="D60304" s="277"/>
      <c r="E60304" s="278"/>
      <c r="F60304" s="279"/>
      <c r="G60304" s="279"/>
      <c r="H60304" s="279"/>
      <c r="I60304" s="280"/>
      <c r="J60304" s="276"/>
    </row>
    <row r="60305" spans="1:10" s="275" customFormat="1" x14ac:dyDescent="0.2">
      <c r="A60305" s="274"/>
      <c r="C60305" s="276"/>
      <c r="D60305" s="277"/>
      <c r="E60305" s="278"/>
      <c r="F60305" s="279"/>
      <c r="G60305" s="279"/>
      <c r="H60305" s="279"/>
      <c r="I60305" s="280"/>
      <c r="J60305" s="276"/>
    </row>
    <row r="60306" spans="1:10" s="275" customFormat="1" x14ac:dyDescent="0.2">
      <c r="A60306" s="274"/>
      <c r="C60306" s="276"/>
      <c r="D60306" s="277"/>
      <c r="E60306" s="278"/>
      <c r="F60306" s="279"/>
      <c r="G60306" s="279"/>
      <c r="H60306" s="279"/>
      <c r="I60306" s="280"/>
      <c r="J60306" s="276"/>
    </row>
    <row r="60307" spans="1:10" s="275" customFormat="1" x14ac:dyDescent="0.2">
      <c r="A60307" s="274"/>
      <c r="C60307" s="276"/>
      <c r="D60307" s="277"/>
      <c r="E60307" s="278"/>
      <c r="F60307" s="279"/>
      <c r="G60307" s="279"/>
      <c r="H60307" s="279"/>
      <c r="I60307" s="280"/>
      <c r="J60307" s="276"/>
    </row>
    <row r="60308" spans="1:10" s="275" customFormat="1" x14ac:dyDescent="0.2">
      <c r="A60308" s="274"/>
      <c r="C60308" s="276"/>
      <c r="D60308" s="277"/>
      <c r="E60308" s="278"/>
      <c r="F60308" s="279"/>
      <c r="G60308" s="279"/>
      <c r="H60308" s="279"/>
      <c r="I60308" s="280"/>
      <c r="J60308" s="276"/>
    </row>
    <row r="60309" spans="1:10" s="275" customFormat="1" x14ac:dyDescent="0.2">
      <c r="A60309" s="274"/>
      <c r="C60309" s="276"/>
      <c r="D60309" s="277"/>
      <c r="E60309" s="278"/>
      <c r="F60309" s="279"/>
      <c r="G60309" s="279"/>
      <c r="H60309" s="279"/>
      <c r="I60309" s="280"/>
      <c r="J60309" s="276"/>
    </row>
    <row r="60310" spans="1:10" s="275" customFormat="1" x14ac:dyDescent="0.2">
      <c r="A60310" s="274"/>
      <c r="C60310" s="276"/>
      <c r="D60310" s="277"/>
      <c r="E60310" s="278"/>
      <c r="F60310" s="279"/>
      <c r="G60310" s="279"/>
      <c r="H60310" s="279"/>
      <c r="I60310" s="280"/>
      <c r="J60310" s="276"/>
    </row>
    <row r="60311" spans="1:10" s="275" customFormat="1" x14ac:dyDescent="0.2">
      <c r="A60311" s="274"/>
      <c r="C60311" s="276"/>
      <c r="D60311" s="277"/>
      <c r="E60311" s="278"/>
      <c r="F60311" s="279"/>
      <c r="G60311" s="279"/>
      <c r="H60311" s="279"/>
      <c r="I60311" s="280"/>
      <c r="J60311" s="276"/>
    </row>
    <row r="60312" spans="1:10" s="275" customFormat="1" x14ac:dyDescent="0.2">
      <c r="A60312" s="274"/>
      <c r="C60312" s="276"/>
      <c r="D60312" s="277"/>
      <c r="E60312" s="278"/>
      <c r="F60312" s="279"/>
      <c r="G60312" s="279"/>
      <c r="H60312" s="279"/>
      <c r="I60312" s="280"/>
      <c r="J60312" s="276"/>
    </row>
    <row r="60313" spans="1:10" s="275" customFormat="1" x14ac:dyDescent="0.2">
      <c r="A60313" s="274"/>
      <c r="C60313" s="276"/>
      <c r="D60313" s="277"/>
      <c r="E60313" s="278"/>
      <c r="F60313" s="279"/>
      <c r="G60313" s="279"/>
      <c r="H60313" s="279"/>
      <c r="I60313" s="280"/>
      <c r="J60313" s="276"/>
    </row>
    <row r="60314" spans="1:10" s="275" customFormat="1" x14ac:dyDescent="0.2">
      <c r="A60314" s="274"/>
      <c r="C60314" s="276"/>
      <c r="D60314" s="277"/>
      <c r="E60314" s="278"/>
      <c r="F60314" s="279"/>
      <c r="G60314" s="279"/>
      <c r="H60314" s="279"/>
      <c r="I60314" s="280"/>
      <c r="J60314" s="276"/>
    </row>
    <row r="60315" spans="1:10" s="275" customFormat="1" x14ac:dyDescent="0.2">
      <c r="A60315" s="274"/>
      <c r="C60315" s="276"/>
      <c r="D60315" s="277"/>
      <c r="E60315" s="278"/>
      <c r="F60315" s="279"/>
      <c r="G60315" s="279"/>
      <c r="H60315" s="279"/>
      <c r="I60315" s="280"/>
      <c r="J60315" s="276"/>
    </row>
    <row r="60316" spans="1:10" s="275" customFormat="1" x14ac:dyDescent="0.2">
      <c r="A60316" s="274"/>
      <c r="C60316" s="276"/>
      <c r="D60316" s="277"/>
      <c r="E60316" s="278"/>
      <c r="F60316" s="279"/>
      <c r="G60316" s="279"/>
      <c r="H60316" s="279"/>
      <c r="I60316" s="280"/>
      <c r="J60316" s="276"/>
    </row>
    <row r="60317" spans="1:10" s="275" customFormat="1" x14ac:dyDescent="0.2">
      <c r="A60317" s="274"/>
      <c r="C60317" s="276"/>
      <c r="D60317" s="277"/>
      <c r="E60317" s="278"/>
      <c r="F60317" s="279"/>
      <c r="G60317" s="279"/>
      <c r="H60317" s="279"/>
      <c r="I60317" s="280"/>
      <c r="J60317" s="276"/>
    </row>
    <row r="60318" spans="1:10" s="275" customFormat="1" x14ac:dyDescent="0.2">
      <c r="A60318" s="274"/>
      <c r="C60318" s="276"/>
      <c r="D60318" s="277"/>
      <c r="E60318" s="278"/>
      <c r="F60318" s="279"/>
      <c r="G60318" s="279"/>
      <c r="H60318" s="279"/>
      <c r="I60318" s="280"/>
      <c r="J60318" s="276"/>
    </row>
    <row r="60319" spans="1:10" s="275" customFormat="1" x14ac:dyDescent="0.2">
      <c r="A60319" s="274"/>
      <c r="C60319" s="276"/>
      <c r="D60319" s="277"/>
      <c r="E60319" s="278"/>
      <c r="F60319" s="279"/>
      <c r="G60319" s="279"/>
      <c r="H60319" s="279"/>
      <c r="I60319" s="280"/>
      <c r="J60319" s="276"/>
    </row>
    <row r="60320" spans="1:10" s="275" customFormat="1" x14ac:dyDescent="0.2">
      <c r="A60320" s="274"/>
      <c r="C60320" s="276"/>
      <c r="D60320" s="277"/>
      <c r="E60320" s="278"/>
      <c r="F60320" s="279"/>
      <c r="G60320" s="279"/>
      <c r="H60320" s="279"/>
      <c r="I60320" s="280"/>
      <c r="J60320" s="276"/>
    </row>
    <row r="60321" spans="1:10" s="275" customFormat="1" x14ac:dyDescent="0.2">
      <c r="A60321" s="274"/>
      <c r="C60321" s="276"/>
      <c r="D60321" s="277"/>
      <c r="E60321" s="278"/>
      <c r="F60321" s="279"/>
      <c r="G60321" s="279"/>
      <c r="H60321" s="279"/>
      <c r="I60321" s="280"/>
      <c r="J60321" s="276"/>
    </row>
    <row r="60322" spans="1:10" s="275" customFormat="1" x14ac:dyDescent="0.2">
      <c r="A60322" s="274"/>
      <c r="C60322" s="276"/>
      <c r="D60322" s="277"/>
      <c r="E60322" s="278"/>
      <c r="F60322" s="279"/>
      <c r="G60322" s="279"/>
      <c r="H60322" s="279"/>
      <c r="I60322" s="280"/>
      <c r="J60322" s="276"/>
    </row>
    <row r="60323" spans="1:10" s="275" customFormat="1" x14ac:dyDescent="0.2">
      <c r="A60323" s="274"/>
      <c r="C60323" s="276"/>
      <c r="D60323" s="277"/>
      <c r="E60323" s="278"/>
      <c r="F60323" s="279"/>
      <c r="G60323" s="279"/>
      <c r="H60323" s="279"/>
      <c r="I60323" s="280"/>
      <c r="J60323" s="276"/>
    </row>
    <row r="60324" spans="1:10" s="275" customFormat="1" x14ac:dyDescent="0.2">
      <c r="A60324" s="274"/>
      <c r="C60324" s="276"/>
      <c r="D60324" s="277"/>
      <c r="E60324" s="278"/>
      <c r="F60324" s="279"/>
      <c r="G60324" s="279"/>
      <c r="H60324" s="279"/>
      <c r="I60324" s="280"/>
      <c r="J60324" s="276"/>
    </row>
    <row r="60325" spans="1:10" s="275" customFormat="1" x14ac:dyDescent="0.2">
      <c r="A60325" s="274"/>
      <c r="C60325" s="276"/>
      <c r="D60325" s="277"/>
      <c r="E60325" s="278"/>
      <c r="F60325" s="279"/>
      <c r="G60325" s="279"/>
      <c r="H60325" s="279"/>
      <c r="I60325" s="280"/>
      <c r="J60325" s="276"/>
    </row>
    <row r="60326" spans="1:10" s="275" customFormat="1" x14ac:dyDescent="0.2">
      <c r="A60326" s="274"/>
      <c r="C60326" s="276"/>
      <c r="D60326" s="277"/>
      <c r="E60326" s="278"/>
      <c r="F60326" s="279"/>
      <c r="G60326" s="279"/>
      <c r="H60326" s="279"/>
      <c r="I60326" s="280"/>
      <c r="J60326" s="276"/>
    </row>
    <row r="60327" spans="1:10" s="275" customFormat="1" x14ac:dyDescent="0.2">
      <c r="A60327" s="274"/>
      <c r="C60327" s="276"/>
      <c r="D60327" s="277"/>
      <c r="E60327" s="278"/>
      <c r="F60327" s="279"/>
      <c r="G60327" s="279"/>
      <c r="H60327" s="279"/>
      <c r="I60327" s="280"/>
      <c r="J60327" s="276"/>
    </row>
    <row r="60328" spans="1:10" s="275" customFormat="1" x14ac:dyDescent="0.2">
      <c r="A60328" s="274"/>
      <c r="C60328" s="276"/>
      <c r="D60328" s="277"/>
      <c r="E60328" s="278"/>
      <c r="F60328" s="279"/>
      <c r="G60328" s="279"/>
      <c r="H60328" s="279"/>
      <c r="I60328" s="280"/>
      <c r="J60328" s="276"/>
    </row>
    <row r="60329" spans="1:10" s="275" customFormat="1" x14ac:dyDescent="0.2">
      <c r="A60329" s="274"/>
      <c r="C60329" s="276"/>
      <c r="D60329" s="277"/>
      <c r="E60329" s="278"/>
      <c r="F60329" s="279"/>
      <c r="G60329" s="279"/>
      <c r="H60329" s="279"/>
      <c r="I60329" s="280"/>
      <c r="J60329" s="276"/>
    </row>
    <row r="60330" spans="1:10" s="275" customFormat="1" x14ac:dyDescent="0.2">
      <c r="A60330" s="274"/>
      <c r="C60330" s="276"/>
      <c r="D60330" s="277"/>
      <c r="E60330" s="278"/>
      <c r="F60330" s="279"/>
      <c r="G60330" s="279"/>
      <c r="H60330" s="279"/>
      <c r="I60330" s="280"/>
      <c r="J60330" s="276"/>
    </row>
    <row r="60331" spans="1:10" s="275" customFormat="1" x14ac:dyDescent="0.2">
      <c r="A60331" s="274"/>
      <c r="C60331" s="276"/>
      <c r="D60331" s="277"/>
      <c r="E60331" s="278"/>
      <c r="F60331" s="279"/>
      <c r="G60331" s="279"/>
      <c r="H60331" s="279"/>
      <c r="I60331" s="280"/>
      <c r="J60331" s="276"/>
    </row>
    <row r="60332" spans="1:10" s="275" customFormat="1" x14ac:dyDescent="0.2">
      <c r="A60332" s="274"/>
      <c r="C60332" s="276"/>
      <c r="D60332" s="277"/>
      <c r="E60332" s="278"/>
      <c r="F60332" s="279"/>
      <c r="G60332" s="279"/>
      <c r="H60332" s="279"/>
      <c r="I60332" s="280"/>
      <c r="J60332" s="276"/>
    </row>
    <row r="60333" spans="1:10" s="275" customFormat="1" x14ac:dyDescent="0.2">
      <c r="A60333" s="274"/>
      <c r="C60333" s="276"/>
      <c r="D60333" s="277"/>
      <c r="E60333" s="278"/>
      <c r="F60333" s="279"/>
      <c r="G60333" s="279"/>
      <c r="H60333" s="279"/>
      <c r="I60333" s="280"/>
      <c r="J60333" s="276"/>
    </row>
    <row r="60334" spans="1:10" s="275" customFormat="1" x14ac:dyDescent="0.2">
      <c r="A60334" s="274"/>
      <c r="C60334" s="276"/>
      <c r="D60334" s="277"/>
      <c r="E60334" s="278"/>
      <c r="F60334" s="279"/>
      <c r="G60334" s="279"/>
      <c r="H60334" s="279"/>
      <c r="I60334" s="280"/>
      <c r="J60334" s="276"/>
    </row>
    <row r="60335" spans="1:10" s="275" customFormat="1" x14ac:dyDescent="0.2">
      <c r="A60335" s="274"/>
      <c r="C60335" s="276"/>
      <c r="D60335" s="277"/>
      <c r="E60335" s="278"/>
      <c r="F60335" s="279"/>
      <c r="G60335" s="279"/>
      <c r="H60335" s="279"/>
      <c r="I60335" s="280"/>
      <c r="J60335" s="276"/>
    </row>
    <row r="60336" spans="1:10" s="275" customFormat="1" x14ac:dyDescent="0.2">
      <c r="A60336" s="274"/>
      <c r="C60336" s="276"/>
      <c r="D60336" s="277"/>
      <c r="E60336" s="278"/>
      <c r="F60336" s="279"/>
      <c r="G60336" s="279"/>
      <c r="H60336" s="279"/>
      <c r="I60336" s="280"/>
      <c r="J60336" s="276"/>
    </row>
    <row r="60337" spans="1:10" s="275" customFormat="1" x14ac:dyDescent="0.2">
      <c r="A60337" s="274"/>
      <c r="C60337" s="276"/>
      <c r="D60337" s="277"/>
      <c r="E60337" s="278"/>
      <c r="F60337" s="279"/>
      <c r="G60337" s="279"/>
      <c r="H60337" s="279"/>
      <c r="I60337" s="280"/>
      <c r="J60337" s="276"/>
    </row>
    <row r="60338" spans="1:10" s="275" customFormat="1" x14ac:dyDescent="0.2">
      <c r="A60338" s="274"/>
      <c r="C60338" s="276"/>
      <c r="D60338" s="277"/>
      <c r="E60338" s="278"/>
      <c r="F60338" s="279"/>
      <c r="G60338" s="279"/>
      <c r="H60338" s="279"/>
      <c r="I60338" s="280"/>
      <c r="J60338" s="276"/>
    </row>
    <row r="60339" spans="1:10" s="275" customFormat="1" x14ac:dyDescent="0.2">
      <c r="A60339" s="274"/>
      <c r="C60339" s="276"/>
      <c r="D60339" s="277"/>
      <c r="E60339" s="278"/>
      <c r="F60339" s="279"/>
      <c r="G60339" s="279"/>
      <c r="H60339" s="279"/>
      <c r="I60339" s="280"/>
      <c r="J60339" s="276"/>
    </row>
    <row r="60340" spans="1:10" s="275" customFormat="1" x14ac:dyDescent="0.2">
      <c r="A60340" s="274"/>
      <c r="C60340" s="276"/>
      <c r="D60340" s="277"/>
      <c r="E60340" s="278"/>
      <c r="F60340" s="279"/>
      <c r="G60340" s="279"/>
      <c r="H60340" s="279"/>
      <c r="I60340" s="280"/>
      <c r="J60340" s="276"/>
    </row>
    <row r="60341" spans="1:10" s="275" customFormat="1" x14ac:dyDescent="0.2">
      <c r="A60341" s="274"/>
      <c r="C60341" s="276"/>
      <c r="D60341" s="277"/>
      <c r="E60341" s="278"/>
      <c r="F60341" s="279"/>
      <c r="G60341" s="279"/>
      <c r="H60341" s="279"/>
      <c r="I60341" s="280"/>
      <c r="J60341" s="276"/>
    </row>
    <row r="60342" spans="1:10" s="275" customFormat="1" x14ac:dyDescent="0.2">
      <c r="A60342" s="274"/>
      <c r="C60342" s="276"/>
      <c r="D60342" s="277"/>
      <c r="E60342" s="278"/>
      <c r="F60342" s="279"/>
      <c r="G60342" s="279"/>
      <c r="H60342" s="279"/>
      <c r="I60342" s="280"/>
      <c r="J60342" s="276"/>
    </row>
    <row r="60343" spans="1:10" s="275" customFormat="1" x14ac:dyDescent="0.2">
      <c r="A60343" s="274"/>
      <c r="C60343" s="276"/>
      <c r="D60343" s="277"/>
      <c r="E60343" s="278"/>
      <c r="F60343" s="279"/>
      <c r="G60343" s="279"/>
      <c r="H60343" s="279"/>
      <c r="I60343" s="280"/>
      <c r="J60343" s="276"/>
    </row>
    <row r="60344" spans="1:10" s="275" customFormat="1" x14ac:dyDescent="0.2">
      <c r="A60344" s="274"/>
      <c r="C60344" s="276"/>
      <c r="D60344" s="277"/>
      <c r="E60344" s="278"/>
      <c r="F60344" s="279"/>
      <c r="G60344" s="279"/>
      <c r="H60344" s="279"/>
      <c r="I60344" s="280"/>
      <c r="J60344" s="276"/>
    </row>
    <row r="60345" spans="1:10" s="275" customFormat="1" x14ac:dyDescent="0.2">
      <c r="A60345" s="274"/>
      <c r="C60345" s="276"/>
      <c r="D60345" s="277"/>
      <c r="E60345" s="278"/>
      <c r="F60345" s="279"/>
      <c r="G60345" s="279"/>
      <c r="H60345" s="279"/>
      <c r="I60345" s="280"/>
      <c r="J60345" s="276"/>
    </row>
    <row r="60346" spans="1:10" s="275" customFormat="1" x14ac:dyDescent="0.2">
      <c r="A60346" s="274"/>
      <c r="C60346" s="276"/>
      <c r="D60346" s="277"/>
      <c r="E60346" s="278"/>
      <c r="F60346" s="279"/>
      <c r="G60346" s="279"/>
      <c r="H60346" s="279"/>
      <c r="I60346" s="280"/>
      <c r="J60346" s="276"/>
    </row>
    <row r="60347" spans="1:10" s="275" customFormat="1" x14ac:dyDescent="0.2">
      <c r="A60347" s="274"/>
      <c r="C60347" s="276"/>
      <c r="D60347" s="277"/>
      <c r="E60347" s="278"/>
      <c r="F60347" s="279"/>
      <c r="G60347" s="279"/>
      <c r="H60347" s="279"/>
      <c r="I60347" s="280"/>
      <c r="J60347" s="276"/>
    </row>
    <row r="60348" spans="1:10" s="275" customFormat="1" x14ac:dyDescent="0.2">
      <c r="A60348" s="274"/>
      <c r="C60348" s="276"/>
      <c r="D60348" s="277"/>
      <c r="E60348" s="278"/>
      <c r="F60348" s="279"/>
      <c r="G60348" s="279"/>
      <c r="H60348" s="279"/>
      <c r="I60348" s="280"/>
      <c r="J60348" s="276"/>
    </row>
    <row r="60349" spans="1:10" s="275" customFormat="1" x14ac:dyDescent="0.2">
      <c r="A60349" s="274"/>
      <c r="C60349" s="276"/>
      <c r="D60349" s="277"/>
      <c r="E60349" s="278"/>
      <c r="F60349" s="279"/>
      <c r="G60349" s="279"/>
      <c r="H60349" s="279"/>
      <c r="I60349" s="280"/>
      <c r="J60349" s="276"/>
    </row>
    <row r="60350" spans="1:10" s="275" customFormat="1" x14ac:dyDescent="0.2">
      <c r="A60350" s="274"/>
      <c r="C60350" s="276"/>
      <c r="D60350" s="277"/>
      <c r="E60350" s="278"/>
      <c r="F60350" s="279"/>
      <c r="G60350" s="279"/>
      <c r="H60350" s="279"/>
      <c r="I60350" s="280"/>
      <c r="J60350" s="276"/>
    </row>
    <row r="60351" spans="1:10" s="275" customFormat="1" x14ac:dyDescent="0.2">
      <c r="A60351" s="274"/>
      <c r="C60351" s="276"/>
      <c r="D60351" s="277"/>
      <c r="E60351" s="278"/>
      <c r="F60351" s="279"/>
      <c r="G60351" s="279"/>
      <c r="H60351" s="279"/>
      <c r="I60351" s="280"/>
      <c r="J60351" s="276"/>
    </row>
    <row r="60352" spans="1:10" s="275" customFormat="1" x14ac:dyDescent="0.2">
      <c r="A60352" s="274"/>
      <c r="C60352" s="276"/>
      <c r="D60352" s="277"/>
      <c r="E60352" s="278"/>
      <c r="F60352" s="279"/>
      <c r="G60352" s="279"/>
      <c r="H60352" s="279"/>
      <c r="I60352" s="280"/>
      <c r="J60352" s="276"/>
    </row>
    <row r="60353" spans="1:10" s="275" customFormat="1" x14ac:dyDescent="0.2">
      <c r="A60353" s="274"/>
      <c r="C60353" s="276"/>
      <c r="D60353" s="277"/>
      <c r="E60353" s="278"/>
      <c r="F60353" s="279"/>
      <c r="G60353" s="279"/>
      <c r="H60353" s="279"/>
      <c r="I60353" s="280"/>
      <c r="J60353" s="276"/>
    </row>
    <row r="60354" spans="1:10" s="275" customFormat="1" x14ac:dyDescent="0.2">
      <c r="A60354" s="274"/>
      <c r="C60354" s="276"/>
      <c r="D60354" s="277"/>
      <c r="E60354" s="278"/>
      <c r="F60354" s="279"/>
      <c r="G60354" s="279"/>
      <c r="H60354" s="279"/>
      <c r="I60354" s="280"/>
      <c r="J60354" s="276"/>
    </row>
    <row r="60355" spans="1:10" s="275" customFormat="1" x14ac:dyDescent="0.2">
      <c r="A60355" s="274"/>
      <c r="C60355" s="276"/>
      <c r="D60355" s="277"/>
      <c r="E60355" s="278"/>
      <c r="F60355" s="279"/>
      <c r="G60355" s="279"/>
      <c r="H60355" s="279"/>
      <c r="I60355" s="280"/>
      <c r="J60355" s="276"/>
    </row>
    <row r="60356" spans="1:10" s="275" customFormat="1" x14ac:dyDescent="0.2">
      <c r="A60356" s="274"/>
      <c r="C60356" s="276"/>
      <c r="D60356" s="277"/>
      <c r="E60356" s="278"/>
      <c r="F60356" s="279"/>
      <c r="G60356" s="279"/>
      <c r="H60356" s="279"/>
      <c r="I60356" s="280"/>
      <c r="J60356" s="276"/>
    </row>
    <row r="60357" spans="1:10" s="275" customFormat="1" x14ac:dyDescent="0.2">
      <c r="A60357" s="274"/>
      <c r="C60357" s="276"/>
      <c r="D60357" s="277"/>
      <c r="E60357" s="278"/>
      <c r="F60357" s="279"/>
      <c r="G60357" s="279"/>
      <c r="H60357" s="279"/>
      <c r="I60357" s="280"/>
      <c r="J60357" s="276"/>
    </row>
    <row r="60358" spans="1:10" s="275" customFormat="1" x14ac:dyDescent="0.2">
      <c r="A60358" s="274"/>
      <c r="C60358" s="276"/>
      <c r="D60358" s="277"/>
      <c r="E60358" s="278"/>
      <c r="F60358" s="279"/>
      <c r="G60358" s="279"/>
      <c r="H60358" s="279"/>
      <c r="I60358" s="280"/>
      <c r="J60358" s="276"/>
    </row>
    <row r="60359" spans="1:10" s="275" customFormat="1" x14ac:dyDescent="0.2">
      <c r="A60359" s="274"/>
      <c r="C60359" s="276"/>
      <c r="D60359" s="277"/>
      <c r="E60359" s="278"/>
      <c r="F60359" s="279"/>
      <c r="G60359" s="279"/>
      <c r="H60359" s="279"/>
      <c r="I60359" s="280"/>
      <c r="J60359" s="276"/>
    </row>
    <row r="60360" spans="1:10" s="275" customFormat="1" x14ac:dyDescent="0.2">
      <c r="A60360" s="274"/>
      <c r="C60360" s="276"/>
      <c r="D60360" s="277"/>
      <c r="E60360" s="278"/>
      <c r="F60360" s="279"/>
      <c r="G60360" s="279"/>
      <c r="H60360" s="279"/>
      <c r="I60360" s="280"/>
      <c r="J60360" s="276"/>
    </row>
    <row r="60361" spans="1:10" s="275" customFormat="1" x14ac:dyDescent="0.2">
      <c r="A60361" s="274"/>
      <c r="C60361" s="276"/>
      <c r="D60361" s="277"/>
      <c r="E60361" s="278"/>
      <c r="F60361" s="279"/>
      <c r="G60361" s="279"/>
      <c r="H60361" s="279"/>
      <c r="I60361" s="280"/>
      <c r="J60361" s="276"/>
    </row>
    <row r="60362" spans="1:10" s="275" customFormat="1" x14ac:dyDescent="0.2">
      <c r="A60362" s="274"/>
      <c r="C60362" s="276"/>
      <c r="D60362" s="277"/>
      <c r="E60362" s="278"/>
      <c r="F60362" s="279"/>
      <c r="G60362" s="279"/>
      <c r="H60362" s="279"/>
      <c r="I60362" s="280"/>
      <c r="J60362" s="276"/>
    </row>
    <row r="60363" spans="1:10" s="275" customFormat="1" x14ac:dyDescent="0.2">
      <c r="A60363" s="274"/>
      <c r="C60363" s="276"/>
      <c r="D60363" s="277"/>
      <c r="E60363" s="278"/>
      <c r="F60363" s="279"/>
      <c r="G60363" s="279"/>
      <c r="H60363" s="279"/>
      <c r="I60363" s="280"/>
      <c r="J60363" s="276"/>
    </row>
    <row r="60364" spans="1:10" s="275" customFormat="1" x14ac:dyDescent="0.2">
      <c r="A60364" s="274"/>
      <c r="C60364" s="276"/>
      <c r="D60364" s="277"/>
      <c r="E60364" s="278"/>
      <c r="F60364" s="279"/>
      <c r="G60364" s="279"/>
      <c r="H60364" s="279"/>
      <c r="I60364" s="280"/>
      <c r="J60364" s="276"/>
    </row>
    <row r="60365" spans="1:10" s="275" customFormat="1" x14ac:dyDescent="0.2">
      <c r="A60365" s="274"/>
      <c r="C60365" s="276"/>
      <c r="D60365" s="277"/>
      <c r="E60365" s="278"/>
      <c r="F60365" s="279"/>
      <c r="G60365" s="279"/>
      <c r="H60365" s="279"/>
      <c r="I60365" s="280"/>
      <c r="J60365" s="276"/>
    </row>
    <row r="60366" spans="1:10" s="275" customFormat="1" x14ac:dyDescent="0.2">
      <c r="A60366" s="274"/>
      <c r="C60366" s="276"/>
      <c r="D60366" s="277"/>
      <c r="E60366" s="278"/>
      <c r="F60366" s="279"/>
      <c r="G60366" s="279"/>
      <c r="H60366" s="279"/>
      <c r="I60366" s="280"/>
      <c r="J60366" s="276"/>
    </row>
    <row r="60367" spans="1:10" s="275" customFormat="1" x14ac:dyDescent="0.2">
      <c r="A60367" s="274"/>
      <c r="C60367" s="276"/>
      <c r="D60367" s="277"/>
      <c r="E60367" s="278"/>
      <c r="F60367" s="279"/>
      <c r="G60367" s="279"/>
      <c r="H60367" s="279"/>
      <c r="I60367" s="280"/>
      <c r="J60367" s="276"/>
    </row>
    <row r="60368" spans="1:10" s="275" customFormat="1" x14ac:dyDescent="0.2">
      <c r="A60368" s="274"/>
      <c r="C60368" s="276"/>
      <c r="D60368" s="277"/>
      <c r="E60368" s="278"/>
      <c r="F60368" s="279"/>
      <c r="G60368" s="279"/>
      <c r="H60368" s="279"/>
      <c r="I60368" s="280"/>
      <c r="J60368" s="276"/>
    </row>
    <row r="60369" spans="1:10" s="275" customFormat="1" x14ac:dyDescent="0.2">
      <c r="A60369" s="274"/>
      <c r="C60369" s="276"/>
      <c r="D60369" s="277"/>
      <c r="E60369" s="278"/>
      <c r="F60369" s="279"/>
      <c r="G60369" s="279"/>
      <c r="H60369" s="279"/>
      <c r="I60369" s="280"/>
      <c r="J60369" s="276"/>
    </row>
    <row r="60370" spans="1:10" s="275" customFormat="1" x14ac:dyDescent="0.2">
      <c r="A60370" s="274"/>
      <c r="C60370" s="276"/>
      <c r="D60370" s="277"/>
      <c r="E60370" s="278"/>
      <c r="F60370" s="279"/>
      <c r="G60370" s="279"/>
      <c r="H60370" s="279"/>
      <c r="I60370" s="280"/>
      <c r="J60370" s="276"/>
    </row>
    <row r="60371" spans="1:10" s="275" customFormat="1" x14ac:dyDescent="0.2">
      <c r="A60371" s="274"/>
      <c r="C60371" s="276"/>
      <c r="D60371" s="277"/>
      <c r="E60371" s="278"/>
      <c r="F60371" s="279"/>
      <c r="G60371" s="279"/>
      <c r="H60371" s="279"/>
      <c r="I60371" s="280"/>
      <c r="J60371" s="276"/>
    </row>
    <row r="60372" spans="1:10" s="275" customFormat="1" x14ac:dyDescent="0.2">
      <c r="A60372" s="274"/>
      <c r="C60372" s="276"/>
      <c r="D60372" s="277"/>
      <c r="E60372" s="278"/>
      <c r="F60372" s="279"/>
      <c r="G60372" s="279"/>
      <c r="H60372" s="279"/>
      <c r="I60372" s="280"/>
      <c r="J60372" s="276"/>
    </row>
    <row r="60373" spans="1:10" s="275" customFormat="1" x14ac:dyDescent="0.2">
      <c r="A60373" s="274"/>
      <c r="C60373" s="276"/>
      <c r="D60373" s="277"/>
      <c r="E60373" s="278"/>
      <c r="F60373" s="279"/>
      <c r="G60373" s="279"/>
      <c r="H60373" s="279"/>
      <c r="I60373" s="280"/>
      <c r="J60373" s="276"/>
    </row>
    <row r="60374" spans="1:10" s="275" customFormat="1" x14ac:dyDescent="0.2">
      <c r="A60374" s="274"/>
      <c r="C60374" s="276"/>
      <c r="D60374" s="277"/>
      <c r="E60374" s="278"/>
      <c r="F60374" s="279"/>
      <c r="G60374" s="279"/>
      <c r="H60374" s="279"/>
      <c r="I60374" s="280"/>
      <c r="J60374" s="276"/>
    </row>
    <row r="60375" spans="1:10" s="275" customFormat="1" x14ac:dyDescent="0.2">
      <c r="A60375" s="274"/>
      <c r="C60375" s="276"/>
      <c r="D60375" s="277"/>
      <c r="E60375" s="278"/>
      <c r="F60375" s="279"/>
      <c r="G60375" s="279"/>
      <c r="H60375" s="279"/>
      <c r="I60375" s="280"/>
      <c r="J60375" s="276"/>
    </row>
    <row r="60376" spans="1:10" s="275" customFormat="1" x14ac:dyDescent="0.2">
      <c r="A60376" s="274"/>
      <c r="C60376" s="276"/>
      <c r="D60376" s="277"/>
      <c r="E60376" s="278"/>
      <c r="F60376" s="279"/>
      <c r="G60376" s="279"/>
      <c r="H60376" s="279"/>
      <c r="I60376" s="280"/>
      <c r="J60376" s="276"/>
    </row>
    <row r="60377" spans="1:10" s="275" customFormat="1" x14ac:dyDescent="0.2">
      <c r="A60377" s="274"/>
      <c r="C60377" s="276"/>
      <c r="D60377" s="277"/>
      <c r="E60377" s="278"/>
      <c r="F60377" s="279"/>
      <c r="G60377" s="279"/>
      <c r="H60377" s="279"/>
      <c r="I60377" s="280"/>
      <c r="J60377" s="276"/>
    </row>
    <row r="60378" spans="1:10" s="275" customFormat="1" x14ac:dyDescent="0.2">
      <c r="A60378" s="274"/>
      <c r="C60378" s="276"/>
      <c r="D60378" s="277"/>
      <c r="E60378" s="278"/>
      <c r="F60378" s="279"/>
      <c r="G60378" s="279"/>
      <c r="H60378" s="279"/>
      <c r="I60378" s="280"/>
      <c r="J60378" s="276"/>
    </row>
    <row r="60379" spans="1:10" s="275" customFormat="1" x14ac:dyDescent="0.2">
      <c r="A60379" s="274"/>
      <c r="C60379" s="276"/>
      <c r="D60379" s="277"/>
      <c r="E60379" s="278"/>
      <c r="F60379" s="279"/>
      <c r="G60379" s="279"/>
      <c r="H60379" s="279"/>
      <c r="I60379" s="280"/>
      <c r="J60379" s="276"/>
    </row>
    <row r="60380" spans="1:10" s="275" customFormat="1" x14ac:dyDescent="0.2">
      <c r="A60380" s="274"/>
      <c r="C60380" s="276"/>
      <c r="D60380" s="277"/>
      <c r="E60380" s="278"/>
      <c r="F60380" s="279"/>
      <c r="G60380" s="279"/>
      <c r="H60380" s="279"/>
      <c r="I60380" s="280"/>
      <c r="J60380" s="276"/>
    </row>
    <row r="60381" spans="1:10" s="275" customFormat="1" x14ac:dyDescent="0.2">
      <c r="A60381" s="274"/>
      <c r="C60381" s="276"/>
      <c r="D60381" s="277"/>
      <c r="E60381" s="278"/>
      <c r="F60381" s="279"/>
      <c r="G60381" s="279"/>
      <c r="H60381" s="279"/>
      <c r="I60381" s="280"/>
      <c r="J60381" s="276"/>
    </row>
    <row r="60382" spans="1:10" s="275" customFormat="1" x14ac:dyDescent="0.2">
      <c r="A60382" s="274"/>
      <c r="C60382" s="276"/>
      <c r="D60382" s="277"/>
      <c r="E60382" s="278"/>
      <c r="F60382" s="279"/>
      <c r="G60382" s="279"/>
      <c r="H60382" s="279"/>
      <c r="I60382" s="280"/>
      <c r="J60382" s="276"/>
    </row>
    <row r="60383" spans="1:10" s="275" customFormat="1" x14ac:dyDescent="0.2">
      <c r="A60383" s="274"/>
      <c r="C60383" s="276"/>
      <c r="D60383" s="277"/>
      <c r="E60383" s="278"/>
      <c r="F60383" s="279"/>
      <c r="G60383" s="279"/>
      <c r="H60383" s="279"/>
      <c r="I60383" s="280"/>
      <c r="J60383" s="276"/>
    </row>
    <row r="60384" spans="1:10" s="275" customFormat="1" x14ac:dyDescent="0.2">
      <c r="A60384" s="274"/>
      <c r="C60384" s="276"/>
      <c r="D60384" s="277"/>
      <c r="E60384" s="278"/>
      <c r="F60384" s="279"/>
      <c r="G60384" s="279"/>
      <c r="H60384" s="279"/>
      <c r="I60384" s="280"/>
      <c r="J60384" s="276"/>
    </row>
    <row r="60385" spans="1:10" s="275" customFormat="1" x14ac:dyDescent="0.2">
      <c r="A60385" s="274"/>
      <c r="C60385" s="276"/>
      <c r="D60385" s="277"/>
      <c r="E60385" s="278"/>
      <c r="F60385" s="279"/>
      <c r="G60385" s="279"/>
      <c r="H60385" s="279"/>
      <c r="I60385" s="280"/>
      <c r="J60385" s="276"/>
    </row>
    <row r="60386" spans="1:10" s="275" customFormat="1" x14ac:dyDescent="0.2">
      <c r="A60386" s="274"/>
      <c r="C60386" s="276"/>
      <c r="D60386" s="277"/>
      <c r="E60386" s="278"/>
      <c r="F60386" s="279"/>
      <c r="G60386" s="279"/>
      <c r="H60386" s="279"/>
      <c r="I60386" s="280"/>
      <c r="J60386" s="276"/>
    </row>
    <row r="60387" spans="1:10" s="275" customFormat="1" x14ac:dyDescent="0.2">
      <c r="A60387" s="274"/>
      <c r="C60387" s="276"/>
      <c r="D60387" s="277"/>
      <c r="E60387" s="278"/>
      <c r="F60387" s="279"/>
      <c r="G60387" s="279"/>
      <c r="H60387" s="279"/>
      <c r="I60387" s="280"/>
      <c r="J60387" s="276"/>
    </row>
    <row r="60388" spans="1:10" s="275" customFormat="1" x14ac:dyDescent="0.2">
      <c r="A60388" s="274"/>
      <c r="C60388" s="276"/>
      <c r="D60388" s="277"/>
      <c r="E60388" s="278"/>
      <c r="F60388" s="279"/>
      <c r="G60388" s="279"/>
      <c r="H60388" s="279"/>
      <c r="I60388" s="280"/>
      <c r="J60388" s="276"/>
    </row>
    <row r="60389" spans="1:10" s="275" customFormat="1" x14ac:dyDescent="0.2">
      <c r="A60389" s="274"/>
      <c r="C60389" s="276"/>
      <c r="D60389" s="277"/>
      <c r="E60389" s="278"/>
      <c r="F60389" s="279"/>
      <c r="G60389" s="279"/>
      <c r="H60389" s="279"/>
      <c r="I60389" s="280"/>
      <c r="J60389" s="276"/>
    </row>
    <row r="60390" spans="1:10" s="275" customFormat="1" x14ac:dyDescent="0.2">
      <c r="A60390" s="274"/>
      <c r="C60390" s="276"/>
      <c r="D60390" s="277"/>
      <c r="E60390" s="278"/>
      <c r="F60390" s="279"/>
      <c r="G60390" s="279"/>
      <c r="H60390" s="279"/>
      <c r="I60390" s="280"/>
      <c r="J60390" s="276"/>
    </row>
    <row r="60391" spans="1:10" s="275" customFormat="1" x14ac:dyDescent="0.2">
      <c r="A60391" s="274"/>
      <c r="C60391" s="276"/>
      <c r="D60391" s="277"/>
      <c r="E60391" s="278"/>
      <c r="F60391" s="279"/>
      <c r="G60391" s="279"/>
      <c r="H60391" s="279"/>
      <c r="I60391" s="280"/>
      <c r="J60391" s="276"/>
    </row>
    <row r="60392" spans="1:10" s="275" customFormat="1" x14ac:dyDescent="0.2">
      <c r="A60392" s="274"/>
      <c r="C60392" s="276"/>
      <c r="D60392" s="277"/>
      <c r="E60392" s="278"/>
      <c r="F60392" s="279"/>
      <c r="G60392" s="279"/>
      <c r="H60392" s="279"/>
      <c r="I60392" s="280"/>
      <c r="J60392" s="276"/>
    </row>
    <row r="60393" spans="1:10" s="275" customFormat="1" x14ac:dyDescent="0.2">
      <c r="A60393" s="274"/>
      <c r="C60393" s="276"/>
      <c r="D60393" s="277"/>
      <c r="E60393" s="278"/>
      <c r="F60393" s="279"/>
      <c r="G60393" s="279"/>
      <c r="H60393" s="279"/>
      <c r="I60393" s="280"/>
      <c r="J60393" s="276"/>
    </row>
    <row r="60394" spans="1:10" s="275" customFormat="1" x14ac:dyDescent="0.2">
      <c r="A60394" s="274"/>
      <c r="C60394" s="276"/>
      <c r="D60394" s="277"/>
      <c r="E60394" s="278"/>
      <c r="F60394" s="279"/>
      <c r="G60394" s="279"/>
      <c r="H60394" s="279"/>
      <c r="I60394" s="280"/>
      <c r="J60394" s="276"/>
    </row>
    <row r="60395" spans="1:10" s="275" customFormat="1" x14ac:dyDescent="0.2">
      <c r="A60395" s="274"/>
      <c r="C60395" s="276"/>
      <c r="D60395" s="277"/>
      <c r="E60395" s="278"/>
      <c r="F60395" s="279"/>
      <c r="G60395" s="279"/>
      <c r="H60395" s="279"/>
      <c r="I60395" s="280"/>
      <c r="J60395" s="276"/>
    </row>
    <row r="60396" spans="1:10" s="275" customFormat="1" x14ac:dyDescent="0.2">
      <c r="A60396" s="274"/>
      <c r="C60396" s="276"/>
      <c r="D60396" s="277"/>
      <c r="E60396" s="278"/>
      <c r="F60396" s="279"/>
      <c r="G60396" s="279"/>
      <c r="H60396" s="279"/>
      <c r="I60396" s="280"/>
      <c r="J60396" s="276"/>
    </row>
    <row r="60397" spans="1:10" s="275" customFormat="1" x14ac:dyDescent="0.2">
      <c r="A60397" s="274"/>
      <c r="C60397" s="276"/>
      <c r="D60397" s="277"/>
      <c r="E60397" s="278"/>
      <c r="F60397" s="279"/>
      <c r="G60397" s="279"/>
      <c r="H60397" s="279"/>
      <c r="I60397" s="280"/>
      <c r="J60397" s="276"/>
    </row>
    <row r="60398" spans="1:10" s="275" customFormat="1" x14ac:dyDescent="0.2">
      <c r="A60398" s="274"/>
      <c r="C60398" s="276"/>
      <c r="D60398" s="277"/>
      <c r="E60398" s="278"/>
      <c r="F60398" s="279"/>
      <c r="G60398" s="279"/>
      <c r="H60398" s="279"/>
      <c r="I60398" s="280"/>
      <c r="J60398" s="276"/>
    </row>
    <row r="60399" spans="1:10" s="275" customFormat="1" x14ac:dyDescent="0.2">
      <c r="A60399" s="274"/>
      <c r="C60399" s="276"/>
      <c r="D60399" s="277"/>
      <c r="E60399" s="278"/>
      <c r="F60399" s="279"/>
      <c r="G60399" s="279"/>
      <c r="H60399" s="279"/>
      <c r="I60399" s="280"/>
      <c r="J60399" s="276"/>
    </row>
    <row r="60400" spans="1:10" s="275" customFormat="1" x14ac:dyDescent="0.2">
      <c r="A60400" s="274"/>
      <c r="C60400" s="276"/>
      <c r="D60400" s="277"/>
      <c r="E60400" s="278"/>
      <c r="F60400" s="279"/>
      <c r="G60400" s="279"/>
      <c r="H60400" s="279"/>
      <c r="I60400" s="280"/>
      <c r="J60400" s="276"/>
    </row>
    <row r="60401" spans="1:10" s="275" customFormat="1" x14ac:dyDescent="0.2">
      <c r="A60401" s="274"/>
      <c r="C60401" s="276"/>
      <c r="D60401" s="277"/>
      <c r="E60401" s="278"/>
      <c r="F60401" s="279"/>
      <c r="G60401" s="279"/>
      <c r="H60401" s="279"/>
      <c r="I60401" s="280"/>
      <c r="J60401" s="276"/>
    </row>
    <row r="60402" spans="1:10" s="275" customFormat="1" x14ac:dyDescent="0.2">
      <c r="A60402" s="274"/>
      <c r="C60402" s="276"/>
      <c r="D60402" s="277"/>
      <c r="E60402" s="278"/>
      <c r="F60402" s="279"/>
      <c r="G60402" s="279"/>
      <c r="H60402" s="279"/>
      <c r="I60402" s="280"/>
      <c r="J60402" s="276"/>
    </row>
    <row r="60403" spans="1:10" s="275" customFormat="1" x14ac:dyDescent="0.2">
      <c r="A60403" s="274"/>
      <c r="C60403" s="276"/>
      <c r="D60403" s="277"/>
      <c r="E60403" s="278"/>
      <c r="F60403" s="279"/>
      <c r="G60403" s="279"/>
      <c r="H60403" s="279"/>
      <c r="I60403" s="280"/>
      <c r="J60403" s="276"/>
    </row>
    <row r="60404" spans="1:10" s="275" customFormat="1" x14ac:dyDescent="0.2">
      <c r="A60404" s="274"/>
      <c r="C60404" s="276"/>
      <c r="D60404" s="277"/>
      <c r="E60404" s="278"/>
      <c r="F60404" s="279"/>
      <c r="G60404" s="279"/>
      <c r="H60404" s="279"/>
      <c r="I60404" s="280"/>
      <c r="J60404" s="276"/>
    </row>
    <row r="60405" spans="1:10" s="275" customFormat="1" x14ac:dyDescent="0.2">
      <c r="A60405" s="274"/>
      <c r="C60405" s="276"/>
      <c r="D60405" s="277"/>
      <c r="E60405" s="278"/>
      <c r="F60405" s="279"/>
      <c r="G60405" s="279"/>
      <c r="H60405" s="279"/>
      <c r="I60405" s="280"/>
      <c r="J60405" s="276"/>
    </row>
    <row r="60406" spans="1:10" s="275" customFormat="1" x14ac:dyDescent="0.2">
      <c r="A60406" s="274"/>
      <c r="C60406" s="276"/>
      <c r="D60406" s="277"/>
      <c r="E60406" s="278"/>
      <c r="F60406" s="279"/>
      <c r="G60406" s="279"/>
      <c r="H60406" s="279"/>
      <c r="I60406" s="280"/>
      <c r="J60406" s="276"/>
    </row>
    <row r="60407" spans="1:10" s="275" customFormat="1" x14ac:dyDescent="0.2">
      <c r="A60407" s="274"/>
      <c r="C60407" s="276"/>
      <c r="D60407" s="277"/>
      <c r="E60407" s="278"/>
      <c r="F60407" s="279"/>
      <c r="G60407" s="279"/>
      <c r="H60407" s="279"/>
      <c r="I60407" s="280"/>
      <c r="J60407" s="276"/>
    </row>
    <row r="60408" spans="1:10" s="275" customFormat="1" x14ac:dyDescent="0.2">
      <c r="A60408" s="274"/>
      <c r="C60408" s="276"/>
      <c r="D60408" s="277"/>
      <c r="E60408" s="278"/>
      <c r="F60408" s="279"/>
      <c r="G60408" s="279"/>
      <c r="H60408" s="279"/>
      <c r="I60408" s="280"/>
      <c r="J60408" s="276"/>
    </row>
    <row r="60409" spans="1:10" s="275" customFormat="1" x14ac:dyDescent="0.2">
      <c r="A60409" s="274"/>
      <c r="C60409" s="276"/>
      <c r="D60409" s="277"/>
      <c r="E60409" s="278"/>
      <c r="F60409" s="279"/>
      <c r="G60409" s="279"/>
      <c r="H60409" s="279"/>
      <c r="I60409" s="280"/>
      <c r="J60409" s="276"/>
    </row>
    <row r="60410" spans="1:10" s="275" customFormat="1" x14ac:dyDescent="0.2">
      <c r="A60410" s="274"/>
      <c r="C60410" s="276"/>
      <c r="D60410" s="277"/>
      <c r="E60410" s="278"/>
      <c r="F60410" s="279"/>
      <c r="G60410" s="279"/>
      <c r="H60410" s="279"/>
      <c r="I60410" s="280"/>
      <c r="J60410" s="276"/>
    </row>
    <row r="60411" spans="1:10" s="275" customFormat="1" x14ac:dyDescent="0.2">
      <c r="A60411" s="274"/>
      <c r="C60411" s="276"/>
      <c r="D60411" s="277"/>
      <c r="E60411" s="278"/>
      <c r="F60411" s="279"/>
      <c r="G60411" s="279"/>
      <c r="H60411" s="279"/>
      <c r="I60411" s="280"/>
      <c r="J60411" s="276"/>
    </row>
    <row r="60412" spans="1:10" s="275" customFormat="1" x14ac:dyDescent="0.2">
      <c r="A60412" s="274"/>
      <c r="C60412" s="276"/>
      <c r="D60412" s="277"/>
      <c r="E60412" s="278"/>
      <c r="F60412" s="279"/>
      <c r="G60412" s="279"/>
      <c r="H60412" s="279"/>
      <c r="I60412" s="280"/>
      <c r="J60412" s="276"/>
    </row>
    <row r="60413" spans="1:10" s="275" customFormat="1" x14ac:dyDescent="0.2">
      <c r="A60413" s="274"/>
      <c r="C60413" s="276"/>
      <c r="D60413" s="277"/>
      <c r="E60413" s="278"/>
      <c r="F60413" s="279"/>
      <c r="G60413" s="279"/>
      <c r="H60413" s="279"/>
      <c r="I60413" s="280"/>
      <c r="J60413" s="276"/>
    </row>
    <row r="60414" spans="1:10" s="275" customFormat="1" x14ac:dyDescent="0.2">
      <c r="A60414" s="274"/>
      <c r="C60414" s="276"/>
      <c r="D60414" s="277"/>
      <c r="E60414" s="278"/>
      <c r="F60414" s="279"/>
      <c r="G60414" s="279"/>
      <c r="H60414" s="279"/>
      <c r="I60414" s="280"/>
      <c r="J60414" s="276"/>
    </row>
    <row r="60415" spans="1:10" s="275" customFormat="1" x14ac:dyDescent="0.2">
      <c r="A60415" s="274"/>
      <c r="C60415" s="276"/>
      <c r="D60415" s="277"/>
      <c r="E60415" s="278"/>
      <c r="F60415" s="279"/>
      <c r="G60415" s="279"/>
      <c r="H60415" s="279"/>
      <c r="I60415" s="280"/>
      <c r="J60415" s="276"/>
    </row>
    <row r="60416" spans="1:10" s="275" customFormat="1" x14ac:dyDescent="0.2">
      <c r="A60416" s="274"/>
      <c r="C60416" s="276"/>
      <c r="D60416" s="277"/>
      <c r="E60416" s="278"/>
      <c r="F60416" s="279"/>
      <c r="G60416" s="279"/>
      <c r="H60416" s="279"/>
      <c r="I60416" s="280"/>
      <c r="J60416" s="276"/>
    </row>
    <row r="60417" spans="1:10" s="275" customFormat="1" x14ac:dyDescent="0.2">
      <c r="A60417" s="274"/>
      <c r="C60417" s="276"/>
      <c r="D60417" s="277"/>
      <c r="E60417" s="278"/>
      <c r="F60417" s="279"/>
      <c r="G60417" s="279"/>
      <c r="H60417" s="279"/>
      <c r="I60417" s="280"/>
      <c r="J60417" s="276"/>
    </row>
    <row r="60418" spans="1:10" s="275" customFormat="1" x14ac:dyDescent="0.2">
      <c r="A60418" s="274"/>
      <c r="C60418" s="276"/>
      <c r="D60418" s="277"/>
      <c r="E60418" s="278"/>
      <c r="F60418" s="279"/>
      <c r="G60418" s="279"/>
      <c r="H60418" s="279"/>
      <c r="I60418" s="280"/>
      <c r="J60418" s="276"/>
    </row>
    <row r="60419" spans="1:10" s="275" customFormat="1" x14ac:dyDescent="0.2">
      <c r="A60419" s="274"/>
      <c r="C60419" s="276"/>
      <c r="D60419" s="277"/>
      <c r="E60419" s="278"/>
      <c r="F60419" s="279"/>
      <c r="G60419" s="279"/>
      <c r="H60419" s="279"/>
      <c r="I60419" s="280"/>
      <c r="J60419" s="276"/>
    </row>
    <row r="60420" spans="1:10" s="275" customFormat="1" x14ac:dyDescent="0.2">
      <c r="A60420" s="274"/>
      <c r="C60420" s="276"/>
      <c r="D60420" s="277"/>
      <c r="E60420" s="278"/>
      <c r="F60420" s="279"/>
      <c r="G60420" s="279"/>
      <c r="H60420" s="279"/>
      <c r="I60420" s="280"/>
      <c r="J60420" s="276"/>
    </row>
    <row r="60421" spans="1:10" s="275" customFormat="1" x14ac:dyDescent="0.2">
      <c r="A60421" s="274"/>
      <c r="C60421" s="276"/>
      <c r="D60421" s="277"/>
      <c r="E60421" s="278"/>
      <c r="F60421" s="279"/>
      <c r="G60421" s="279"/>
      <c r="H60421" s="279"/>
      <c r="I60421" s="280"/>
      <c r="J60421" s="276"/>
    </row>
    <row r="60422" spans="1:10" s="275" customFormat="1" x14ac:dyDescent="0.2">
      <c r="A60422" s="274"/>
      <c r="C60422" s="276"/>
      <c r="D60422" s="277"/>
      <c r="E60422" s="278"/>
      <c r="F60422" s="279"/>
      <c r="G60422" s="279"/>
      <c r="H60422" s="279"/>
      <c r="I60422" s="280"/>
      <c r="J60422" s="276"/>
    </row>
    <row r="60423" spans="1:10" s="275" customFormat="1" x14ac:dyDescent="0.2">
      <c r="A60423" s="274"/>
      <c r="C60423" s="276"/>
      <c r="D60423" s="277"/>
      <c r="E60423" s="278"/>
      <c r="F60423" s="279"/>
      <c r="G60423" s="279"/>
      <c r="H60423" s="279"/>
      <c r="I60423" s="280"/>
      <c r="J60423" s="276"/>
    </row>
    <row r="60424" spans="1:10" s="275" customFormat="1" x14ac:dyDescent="0.2">
      <c r="A60424" s="274"/>
      <c r="C60424" s="276"/>
      <c r="D60424" s="277"/>
      <c r="E60424" s="278"/>
      <c r="F60424" s="279"/>
      <c r="G60424" s="279"/>
      <c r="H60424" s="279"/>
      <c r="I60424" s="280"/>
      <c r="J60424" s="276"/>
    </row>
    <row r="60425" spans="1:10" s="275" customFormat="1" x14ac:dyDescent="0.2">
      <c r="A60425" s="274"/>
      <c r="C60425" s="276"/>
      <c r="D60425" s="277"/>
      <c r="E60425" s="278"/>
      <c r="F60425" s="279"/>
      <c r="G60425" s="279"/>
      <c r="H60425" s="279"/>
      <c r="I60425" s="280"/>
      <c r="J60425" s="276"/>
    </row>
    <row r="60426" spans="1:10" s="275" customFormat="1" x14ac:dyDescent="0.2">
      <c r="A60426" s="274"/>
      <c r="C60426" s="276"/>
      <c r="D60426" s="277"/>
      <c r="E60426" s="278"/>
      <c r="F60426" s="279"/>
      <c r="G60426" s="279"/>
      <c r="H60426" s="279"/>
      <c r="I60426" s="280"/>
      <c r="J60426" s="276"/>
    </row>
    <row r="60427" spans="1:10" s="275" customFormat="1" x14ac:dyDescent="0.2">
      <c r="A60427" s="274"/>
      <c r="C60427" s="276"/>
      <c r="D60427" s="277"/>
      <c r="E60427" s="278"/>
      <c r="F60427" s="279"/>
      <c r="G60427" s="279"/>
      <c r="H60427" s="279"/>
      <c r="I60427" s="280"/>
      <c r="J60427" s="276"/>
    </row>
    <row r="60428" spans="1:10" s="275" customFormat="1" x14ac:dyDescent="0.2">
      <c r="A60428" s="274"/>
      <c r="C60428" s="276"/>
      <c r="D60428" s="277"/>
      <c r="E60428" s="278"/>
      <c r="F60428" s="279"/>
      <c r="G60428" s="279"/>
      <c r="H60428" s="279"/>
      <c r="I60428" s="280"/>
      <c r="J60428" s="276"/>
    </row>
    <row r="60429" spans="1:10" s="275" customFormat="1" x14ac:dyDescent="0.2">
      <c r="A60429" s="274"/>
      <c r="C60429" s="276"/>
      <c r="D60429" s="277"/>
      <c r="E60429" s="278"/>
      <c r="F60429" s="279"/>
      <c r="G60429" s="279"/>
      <c r="H60429" s="279"/>
      <c r="I60429" s="280"/>
      <c r="J60429" s="276"/>
    </row>
    <row r="60430" spans="1:10" s="275" customFormat="1" x14ac:dyDescent="0.2">
      <c r="A60430" s="274"/>
      <c r="C60430" s="276"/>
      <c r="D60430" s="277"/>
      <c r="E60430" s="278"/>
      <c r="F60430" s="279"/>
      <c r="G60430" s="279"/>
      <c r="H60430" s="279"/>
      <c r="I60430" s="280"/>
      <c r="J60430" s="276"/>
    </row>
    <row r="60431" spans="1:10" s="275" customFormat="1" x14ac:dyDescent="0.2">
      <c r="A60431" s="274"/>
      <c r="C60431" s="276"/>
      <c r="D60431" s="277"/>
      <c r="E60431" s="278"/>
      <c r="F60431" s="279"/>
      <c r="G60431" s="279"/>
      <c r="H60431" s="279"/>
      <c r="I60431" s="280"/>
      <c r="J60431" s="276"/>
    </row>
    <row r="60432" spans="1:10" s="275" customFormat="1" x14ac:dyDescent="0.2">
      <c r="A60432" s="274"/>
      <c r="C60432" s="276"/>
      <c r="D60432" s="277"/>
      <c r="E60432" s="278"/>
      <c r="F60432" s="279"/>
      <c r="G60432" s="279"/>
      <c r="H60432" s="279"/>
      <c r="I60432" s="280"/>
      <c r="J60432" s="276"/>
    </row>
    <row r="60433" spans="1:10" s="275" customFormat="1" x14ac:dyDescent="0.2">
      <c r="A60433" s="274"/>
      <c r="C60433" s="276"/>
      <c r="D60433" s="277"/>
      <c r="E60433" s="278"/>
      <c r="F60433" s="279"/>
      <c r="G60433" s="279"/>
      <c r="H60433" s="279"/>
      <c r="I60433" s="280"/>
      <c r="J60433" s="276"/>
    </row>
    <row r="60434" spans="1:10" s="275" customFormat="1" x14ac:dyDescent="0.2">
      <c r="A60434" s="274"/>
      <c r="C60434" s="276"/>
      <c r="D60434" s="277"/>
      <c r="E60434" s="278"/>
      <c r="F60434" s="279"/>
      <c r="G60434" s="279"/>
      <c r="H60434" s="279"/>
      <c r="I60434" s="280"/>
      <c r="J60434" s="276"/>
    </row>
    <row r="60435" spans="1:10" s="275" customFormat="1" x14ac:dyDescent="0.2">
      <c r="A60435" s="274"/>
      <c r="C60435" s="276"/>
      <c r="D60435" s="277"/>
      <c r="E60435" s="278"/>
      <c r="F60435" s="279"/>
      <c r="G60435" s="279"/>
      <c r="H60435" s="279"/>
      <c r="I60435" s="280"/>
      <c r="J60435" s="276"/>
    </row>
    <row r="60436" spans="1:10" s="275" customFormat="1" x14ac:dyDescent="0.2">
      <c r="A60436" s="274"/>
      <c r="C60436" s="276"/>
      <c r="D60436" s="277"/>
      <c r="E60436" s="278"/>
      <c r="F60436" s="279"/>
      <c r="G60436" s="279"/>
      <c r="H60436" s="279"/>
      <c r="I60436" s="280"/>
      <c r="J60436" s="276"/>
    </row>
    <row r="60437" spans="1:10" s="275" customFormat="1" x14ac:dyDescent="0.2">
      <c r="A60437" s="274"/>
      <c r="C60437" s="276"/>
      <c r="D60437" s="277"/>
      <c r="E60437" s="278"/>
      <c r="F60437" s="279"/>
      <c r="G60437" s="279"/>
      <c r="H60437" s="279"/>
      <c r="I60437" s="280"/>
      <c r="J60437" s="276"/>
    </row>
    <row r="60438" spans="1:10" s="275" customFormat="1" x14ac:dyDescent="0.2">
      <c r="A60438" s="274"/>
      <c r="C60438" s="276"/>
      <c r="D60438" s="277"/>
      <c r="E60438" s="278"/>
      <c r="F60438" s="279"/>
      <c r="G60438" s="279"/>
      <c r="H60438" s="279"/>
      <c r="I60438" s="280"/>
      <c r="J60438" s="276"/>
    </row>
    <row r="60439" spans="1:10" s="275" customFormat="1" x14ac:dyDescent="0.2">
      <c r="A60439" s="274"/>
      <c r="C60439" s="276"/>
      <c r="D60439" s="277"/>
      <c r="E60439" s="278"/>
      <c r="F60439" s="279"/>
      <c r="G60439" s="279"/>
      <c r="H60439" s="279"/>
      <c r="I60439" s="280"/>
      <c r="J60439" s="276"/>
    </row>
    <row r="60440" spans="1:10" s="275" customFormat="1" x14ac:dyDescent="0.2">
      <c r="A60440" s="274"/>
      <c r="C60440" s="276"/>
      <c r="D60440" s="277"/>
      <c r="E60440" s="278"/>
      <c r="F60440" s="279"/>
      <c r="G60440" s="279"/>
      <c r="H60440" s="279"/>
      <c r="I60440" s="280"/>
      <c r="J60440" s="276"/>
    </row>
    <row r="60441" spans="1:10" s="275" customFormat="1" x14ac:dyDescent="0.2">
      <c r="A60441" s="274"/>
      <c r="C60441" s="276"/>
      <c r="D60441" s="277"/>
      <c r="E60441" s="278"/>
      <c r="F60441" s="279"/>
      <c r="G60441" s="279"/>
      <c r="H60441" s="279"/>
      <c r="I60441" s="280"/>
      <c r="J60441" s="276"/>
    </row>
    <row r="60442" spans="1:10" s="275" customFormat="1" x14ac:dyDescent="0.2">
      <c r="A60442" s="274"/>
      <c r="C60442" s="276"/>
      <c r="D60442" s="277"/>
      <c r="E60442" s="278"/>
      <c r="F60442" s="279"/>
      <c r="G60442" s="279"/>
      <c r="H60442" s="279"/>
      <c r="I60442" s="280"/>
      <c r="J60442" s="276"/>
    </row>
    <row r="60443" spans="1:10" s="275" customFormat="1" x14ac:dyDescent="0.2">
      <c r="A60443" s="274"/>
      <c r="C60443" s="276"/>
      <c r="D60443" s="277"/>
      <c r="E60443" s="278"/>
      <c r="F60443" s="279"/>
      <c r="G60443" s="279"/>
      <c r="H60443" s="279"/>
      <c r="I60443" s="280"/>
      <c r="J60443" s="276"/>
    </row>
    <row r="60444" spans="1:10" s="275" customFormat="1" x14ac:dyDescent="0.2">
      <c r="A60444" s="274"/>
      <c r="C60444" s="276"/>
      <c r="D60444" s="277"/>
      <c r="E60444" s="278"/>
      <c r="F60444" s="279"/>
      <c r="G60444" s="279"/>
      <c r="H60444" s="279"/>
      <c r="I60444" s="280"/>
      <c r="J60444" s="276"/>
    </row>
    <row r="60445" spans="1:10" s="275" customFormat="1" x14ac:dyDescent="0.2">
      <c r="A60445" s="274"/>
      <c r="C60445" s="276"/>
      <c r="D60445" s="277"/>
      <c r="E60445" s="278"/>
      <c r="F60445" s="279"/>
      <c r="G60445" s="279"/>
      <c r="H60445" s="279"/>
      <c r="I60445" s="280"/>
      <c r="J60445" s="276"/>
    </row>
    <row r="60446" spans="1:10" s="275" customFormat="1" x14ac:dyDescent="0.2">
      <c r="A60446" s="274"/>
      <c r="C60446" s="276"/>
      <c r="D60446" s="277"/>
      <c r="E60446" s="278"/>
      <c r="F60446" s="279"/>
      <c r="G60446" s="279"/>
      <c r="H60446" s="279"/>
      <c r="I60446" s="280"/>
      <c r="J60446" s="276"/>
    </row>
    <row r="60447" spans="1:10" s="275" customFormat="1" x14ac:dyDescent="0.2">
      <c r="A60447" s="274"/>
      <c r="C60447" s="276"/>
      <c r="D60447" s="277"/>
      <c r="E60447" s="278"/>
      <c r="F60447" s="279"/>
      <c r="G60447" s="279"/>
      <c r="H60447" s="279"/>
      <c r="I60447" s="280"/>
      <c r="J60447" s="276"/>
    </row>
    <row r="60448" spans="1:10" s="275" customFormat="1" x14ac:dyDescent="0.2">
      <c r="A60448" s="274"/>
      <c r="C60448" s="276"/>
      <c r="D60448" s="277"/>
      <c r="E60448" s="278"/>
      <c r="F60448" s="279"/>
      <c r="G60448" s="279"/>
      <c r="H60448" s="279"/>
      <c r="I60448" s="280"/>
      <c r="J60448" s="276"/>
    </row>
    <row r="60449" spans="1:10" s="275" customFormat="1" x14ac:dyDescent="0.2">
      <c r="A60449" s="274"/>
      <c r="C60449" s="276"/>
      <c r="D60449" s="277"/>
      <c r="E60449" s="278"/>
      <c r="F60449" s="279"/>
      <c r="G60449" s="279"/>
      <c r="H60449" s="279"/>
      <c r="I60449" s="280"/>
      <c r="J60449" s="276"/>
    </row>
    <row r="60450" spans="1:10" s="275" customFormat="1" x14ac:dyDescent="0.2">
      <c r="A60450" s="274"/>
      <c r="C60450" s="276"/>
      <c r="D60450" s="277"/>
      <c r="E60450" s="278"/>
      <c r="F60450" s="279"/>
      <c r="G60450" s="279"/>
      <c r="H60450" s="279"/>
      <c r="I60450" s="280"/>
      <c r="J60450" s="276"/>
    </row>
    <row r="60451" spans="1:10" s="275" customFormat="1" x14ac:dyDescent="0.2">
      <c r="A60451" s="274"/>
      <c r="C60451" s="276"/>
      <c r="D60451" s="277"/>
      <c r="E60451" s="278"/>
      <c r="F60451" s="279"/>
      <c r="G60451" s="279"/>
      <c r="H60451" s="279"/>
      <c r="I60451" s="280"/>
      <c r="J60451" s="276"/>
    </row>
    <row r="60452" spans="1:10" s="275" customFormat="1" x14ac:dyDescent="0.2">
      <c r="A60452" s="274"/>
      <c r="C60452" s="276"/>
      <c r="D60452" s="277"/>
      <c r="E60452" s="278"/>
      <c r="F60452" s="279"/>
      <c r="G60452" s="279"/>
      <c r="H60452" s="279"/>
      <c r="I60452" s="280"/>
      <c r="J60452" s="276"/>
    </row>
    <row r="60453" spans="1:10" s="275" customFormat="1" x14ac:dyDescent="0.2">
      <c r="A60453" s="274"/>
      <c r="C60453" s="276"/>
      <c r="D60453" s="277"/>
      <c r="E60453" s="278"/>
      <c r="F60453" s="279"/>
      <c r="G60453" s="279"/>
      <c r="H60453" s="279"/>
      <c r="I60453" s="280"/>
      <c r="J60453" s="276"/>
    </row>
    <row r="60454" spans="1:10" s="275" customFormat="1" x14ac:dyDescent="0.2">
      <c r="A60454" s="274"/>
      <c r="C60454" s="276"/>
      <c r="D60454" s="277"/>
      <c r="E60454" s="278"/>
      <c r="F60454" s="279"/>
      <c r="G60454" s="279"/>
      <c r="H60454" s="279"/>
      <c r="I60454" s="280"/>
      <c r="J60454" s="276"/>
    </row>
    <row r="60455" spans="1:10" s="275" customFormat="1" x14ac:dyDescent="0.2">
      <c r="A60455" s="274"/>
      <c r="C60455" s="276"/>
      <c r="D60455" s="277"/>
      <c r="E60455" s="278"/>
      <c r="F60455" s="279"/>
      <c r="G60455" s="279"/>
      <c r="H60455" s="279"/>
      <c r="I60455" s="280"/>
      <c r="J60455" s="276"/>
    </row>
    <row r="60456" spans="1:10" s="275" customFormat="1" x14ac:dyDescent="0.2">
      <c r="A60456" s="274"/>
      <c r="C60456" s="276"/>
      <c r="D60456" s="277"/>
      <c r="E60456" s="278"/>
      <c r="F60456" s="279"/>
      <c r="G60456" s="279"/>
      <c r="H60456" s="279"/>
      <c r="I60456" s="280"/>
      <c r="J60456" s="276"/>
    </row>
    <row r="60457" spans="1:10" s="275" customFormat="1" x14ac:dyDescent="0.2">
      <c r="A60457" s="274"/>
      <c r="C60457" s="276"/>
      <c r="D60457" s="277"/>
      <c r="E60457" s="278"/>
      <c r="F60457" s="279"/>
      <c r="G60457" s="279"/>
      <c r="H60457" s="279"/>
      <c r="I60457" s="280"/>
      <c r="J60457" s="276"/>
    </row>
    <row r="60458" spans="1:10" s="275" customFormat="1" x14ac:dyDescent="0.2">
      <c r="A60458" s="274"/>
      <c r="C60458" s="276"/>
      <c r="D60458" s="277"/>
      <c r="E60458" s="278"/>
      <c r="F60458" s="279"/>
      <c r="G60458" s="279"/>
      <c r="H60458" s="279"/>
      <c r="I60458" s="280"/>
      <c r="J60458" s="276"/>
    </row>
    <row r="60459" spans="1:10" s="275" customFormat="1" x14ac:dyDescent="0.2">
      <c r="A60459" s="274"/>
      <c r="C60459" s="276"/>
      <c r="D60459" s="277"/>
      <c r="E60459" s="278"/>
      <c r="F60459" s="279"/>
      <c r="G60459" s="279"/>
      <c r="H60459" s="279"/>
      <c r="I60459" s="280"/>
      <c r="J60459" s="276"/>
    </row>
    <row r="60460" spans="1:10" s="275" customFormat="1" x14ac:dyDescent="0.2">
      <c r="A60460" s="274"/>
      <c r="C60460" s="276"/>
      <c r="D60460" s="277"/>
      <c r="E60460" s="278"/>
      <c r="F60460" s="279"/>
      <c r="G60460" s="279"/>
      <c r="H60460" s="279"/>
      <c r="I60460" s="280"/>
      <c r="J60460" s="276"/>
    </row>
    <row r="60461" spans="1:10" s="275" customFormat="1" x14ac:dyDescent="0.2">
      <c r="A60461" s="274"/>
      <c r="C60461" s="276"/>
      <c r="D60461" s="277"/>
      <c r="E60461" s="278"/>
      <c r="F60461" s="279"/>
      <c r="G60461" s="279"/>
      <c r="H60461" s="279"/>
      <c r="I60461" s="280"/>
      <c r="J60461" s="276"/>
    </row>
    <row r="60462" spans="1:10" s="275" customFormat="1" x14ac:dyDescent="0.2">
      <c r="A60462" s="274"/>
      <c r="C60462" s="276"/>
      <c r="D60462" s="277"/>
      <c r="E60462" s="278"/>
      <c r="F60462" s="279"/>
      <c r="G60462" s="279"/>
      <c r="H60462" s="279"/>
      <c r="I60462" s="280"/>
      <c r="J60462" s="276"/>
    </row>
    <row r="60463" spans="1:10" s="275" customFormat="1" x14ac:dyDescent="0.2">
      <c r="A60463" s="274"/>
      <c r="C60463" s="276"/>
      <c r="D60463" s="277"/>
      <c r="E60463" s="278"/>
      <c r="F60463" s="279"/>
      <c r="G60463" s="279"/>
      <c r="H60463" s="279"/>
      <c r="I60463" s="280"/>
      <c r="J60463" s="276"/>
    </row>
    <row r="60464" spans="1:10" s="275" customFormat="1" x14ac:dyDescent="0.2">
      <c r="A60464" s="274"/>
      <c r="C60464" s="276"/>
      <c r="D60464" s="277"/>
      <c r="E60464" s="278"/>
      <c r="F60464" s="279"/>
      <c r="G60464" s="279"/>
      <c r="H60464" s="279"/>
      <c r="I60464" s="280"/>
      <c r="J60464" s="276"/>
    </row>
    <row r="60465" spans="1:10" s="275" customFormat="1" x14ac:dyDescent="0.2">
      <c r="A60465" s="274"/>
      <c r="C60465" s="276"/>
      <c r="D60465" s="277"/>
      <c r="E60465" s="278"/>
      <c r="F60465" s="279"/>
      <c r="G60465" s="279"/>
      <c r="H60465" s="279"/>
      <c r="I60465" s="280"/>
      <c r="J60465" s="276"/>
    </row>
    <row r="60466" spans="1:10" s="275" customFormat="1" x14ac:dyDescent="0.2">
      <c r="A60466" s="274"/>
      <c r="C60466" s="276"/>
      <c r="D60466" s="277"/>
      <c r="E60466" s="278"/>
      <c r="F60466" s="279"/>
      <c r="G60466" s="279"/>
      <c r="H60466" s="279"/>
      <c r="I60466" s="280"/>
      <c r="J60466" s="276"/>
    </row>
    <row r="60467" spans="1:10" s="275" customFormat="1" x14ac:dyDescent="0.2">
      <c r="A60467" s="274"/>
      <c r="C60467" s="276"/>
      <c r="D60467" s="277"/>
      <c r="E60467" s="278"/>
      <c r="F60467" s="279"/>
      <c r="G60467" s="279"/>
      <c r="H60467" s="279"/>
      <c r="I60467" s="280"/>
      <c r="J60467" s="276"/>
    </row>
    <row r="60468" spans="1:10" s="275" customFormat="1" x14ac:dyDescent="0.2">
      <c r="A60468" s="274"/>
      <c r="C60468" s="276"/>
      <c r="D60468" s="277"/>
      <c r="E60468" s="278"/>
      <c r="F60468" s="279"/>
      <c r="G60468" s="279"/>
      <c r="H60468" s="279"/>
      <c r="I60468" s="280"/>
      <c r="J60468" s="276"/>
    </row>
    <row r="60469" spans="1:10" s="275" customFormat="1" x14ac:dyDescent="0.2">
      <c r="A60469" s="274"/>
      <c r="C60469" s="276"/>
      <c r="D60469" s="277"/>
      <c r="E60469" s="278"/>
      <c r="F60469" s="279"/>
      <c r="G60469" s="279"/>
      <c r="H60469" s="279"/>
      <c r="I60469" s="280"/>
      <c r="J60469" s="276"/>
    </row>
    <row r="60470" spans="1:10" s="275" customFormat="1" x14ac:dyDescent="0.2">
      <c r="A60470" s="274"/>
      <c r="C60470" s="276"/>
      <c r="D60470" s="277"/>
      <c r="E60470" s="278"/>
      <c r="F60470" s="279"/>
      <c r="G60470" s="279"/>
      <c r="H60470" s="279"/>
      <c r="I60470" s="280"/>
      <c r="J60470" s="276"/>
    </row>
    <row r="60471" spans="1:10" s="275" customFormat="1" x14ac:dyDescent="0.2">
      <c r="A60471" s="274"/>
      <c r="C60471" s="276"/>
      <c r="D60471" s="277"/>
      <c r="E60471" s="278"/>
      <c r="F60471" s="279"/>
      <c r="G60471" s="279"/>
      <c r="H60471" s="279"/>
      <c r="I60471" s="280"/>
      <c r="J60471" s="276"/>
    </row>
    <row r="60472" spans="1:10" s="275" customFormat="1" x14ac:dyDescent="0.2">
      <c r="A60472" s="274"/>
      <c r="C60472" s="276"/>
      <c r="D60472" s="277"/>
      <c r="E60472" s="278"/>
      <c r="F60472" s="279"/>
      <c r="G60472" s="279"/>
      <c r="H60472" s="279"/>
      <c r="I60472" s="280"/>
      <c r="J60472" s="276"/>
    </row>
    <row r="60473" spans="1:10" s="275" customFormat="1" x14ac:dyDescent="0.2">
      <c r="A60473" s="274"/>
      <c r="C60473" s="276"/>
      <c r="D60473" s="277"/>
      <c r="E60473" s="278"/>
      <c r="F60473" s="279"/>
      <c r="G60473" s="279"/>
      <c r="H60473" s="279"/>
      <c r="I60473" s="280"/>
      <c r="J60473" s="276"/>
    </row>
    <row r="60474" spans="1:10" s="275" customFormat="1" x14ac:dyDescent="0.2">
      <c r="A60474" s="274"/>
      <c r="C60474" s="276"/>
      <c r="D60474" s="277"/>
      <c r="E60474" s="278"/>
      <c r="F60474" s="279"/>
      <c r="G60474" s="279"/>
      <c r="H60474" s="279"/>
      <c r="I60474" s="280"/>
      <c r="J60474" s="276"/>
    </row>
    <row r="60475" spans="1:10" s="275" customFormat="1" x14ac:dyDescent="0.2">
      <c r="A60475" s="274"/>
      <c r="C60475" s="276"/>
      <c r="D60475" s="277"/>
      <c r="E60475" s="278"/>
      <c r="F60475" s="279"/>
      <c r="G60475" s="279"/>
      <c r="H60475" s="279"/>
      <c r="I60475" s="280"/>
      <c r="J60475" s="276"/>
    </row>
    <row r="60476" spans="1:10" s="275" customFormat="1" x14ac:dyDescent="0.2">
      <c r="A60476" s="274"/>
      <c r="C60476" s="276"/>
      <c r="D60476" s="277"/>
      <c r="E60476" s="278"/>
      <c r="F60476" s="279"/>
      <c r="G60476" s="279"/>
      <c r="H60476" s="279"/>
      <c r="I60476" s="280"/>
      <c r="J60476" s="276"/>
    </row>
    <row r="60477" spans="1:10" s="275" customFormat="1" x14ac:dyDescent="0.2">
      <c r="A60477" s="274"/>
      <c r="C60477" s="276"/>
      <c r="D60477" s="277"/>
      <c r="E60477" s="278"/>
      <c r="F60477" s="279"/>
      <c r="G60477" s="279"/>
      <c r="H60477" s="279"/>
      <c r="I60477" s="280"/>
      <c r="J60477" s="276"/>
    </row>
    <row r="60478" spans="1:10" s="275" customFormat="1" x14ac:dyDescent="0.2">
      <c r="A60478" s="274"/>
      <c r="C60478" s="276"/>
      <c r="D60478" s="277"/>
      <c r="E60478" s="278"/>
      <c r="F60478" s="279"/>
      <c r="G60478" s="279"/>
      <c r="H60478" s="279"/>
      <c r="I60478" s="280"/>
      <c r="J60478" s="276"/>
    </row>
    <row r="60479" spans="1:10" s="275" customFormat="1" x14ac:dyDescent="0.2">
      <c r="A60479" s="274"/>
      <c r="C60479" s="276"/>
      <c r="D60479" s="277"/>
      <c r="E60479" s="278"/>
      <c r="F60479" s="279"/>
      <c r="G60479" s="279"/>
      <c r="H60479" s="279"/>
      <c r="I60479" s="280"/>
      <c r="J60479" s="276"/>
    </row>
    <row r="60480" spans="1:10" s="275" customFormat="1" x14ac:dyDescent="0.2">
      <c r="A60480" s="274"/>
      <c r="C60480" s="276"/>
      <c r="D60480" s="277"/>
      <c r="E60480" s="278"/>
      <c r="F60480" s="279"/>
      <c r="G60480" s="279"/>
      <c r="H60480" s="279"/>
      <c r="I60480" s="280"/>
      <c r="J60480" s="276"/>
    </row>
    <row r="60481" spans="1:10" s="275" customFormat="1" x14ac:dyDescent="0.2">
      <c r="A60481" s="274"/>
      <c r="C60481" s="276"/>
      <c r="D60481" s="277"/>
      <c r="E60481" s="278"/>
      <c r="F60481" s="279"/>
      <c r="G60481" s="279"/>
      <c r="H60481" s="279"/>
      <c r="I60481" s="280"/>
      <c r="J60481" s="276"/>
    </row>
    <row r="60482" spans="1:10" s="275" customFormat="1" x14ac:dyDescent="0.2">
      <c r="A60482" s="274"/>
      <c r="C60482" s="276"/>
      <c r="D60482" s="277"/>
      <c r="E60482" s="278"/>
      <c r="F60482" s="279"/>
      <c r="G60482" s="279"/>
      <c r="H60482" s="279"/>
      <c r="I60482" s="280"/>
      <c r="J60482" s="276"/>
    </row>
    <row r="60483" spans="1:10" s="275" customFormat="1" x14ac:dyDescent="0.2">
      <c r="A60483" s="274"/>
      <c r="C60483" s="276"/>
      <c r="D60483" s="277"/>
      <c r="E60483" s="278"/>
      <c r="F60483" s="279"/>
      <c r="G60483" s="279"/>
      <c r="H60483" s="279"/>
      <c r="I60483" s="280"/>
      <c r="J60483" s="276"/>
    </row>
    <row r="60484" spans="1:10" s="275" customFormat="1" x14ac:dyDescent="0.2">
      <c r="A60484" s="274"/>
      <c r="C60484" s="276"/>
      <c r="D60484" s="277"/>
      <c r="E60484" s="278"/>
      <c r="F60484" s="279"/>
      <c r="G60484" s="279"/>
      <c r="H60484" s="279"/>
      <c r="I60484" s="280"/>
      <c r="J60484" s="276"/>
    </row>
    <row r="60485" spans="1:10" s="275" customFormat="1" x14ac:dyDescent="0.2">
      <c r="A60485" s="274"/>
      <c r="C60485" s="276"/>
      <c r="D60485" s="277"/>
      <c r="E60485" s="278"/>
      <c r="F60485" s="279"/>
      <c r="G60485" s="279"/>
      <c r="H60485" s="279"/>
      <c r="I60485" s="280"/>
      <c r="J60485" s="276"/>
    </row>
    <row r="60486" spans="1:10" s="275" customFormat="1" x14ac:dyDescent="0.2">
      <c r="A60486" s="274"/>
      <c r="C60486" s="276"/>
      <c r="D60486" s="277"/>
      <c r="E60486" s="278"/>
      <c r="F60486" s="279"/>
      <c r="G60486" s="279"/>
      <c r="H60486" s="279"/>
      <c r="I60486" s="280"/>
      <c r="J60486" s="276"/>
    </row>
    <row r="60487" spans="1:10" s="275" customFormat="1" x14ac:dyDescent="0.2">
      <c r="A60487" s="274"/>
      <c r="C60487" s="276"/>
      <c r="D60487" s="277"/>
      <c r="E60487" s="278"/>
      <c r="F60487" s="279"/>
      <c r="G60487" s="279"/>
      <c r="H60487" s="279"/>
      <c r="I60487" s="280"/>
      <c r="J60487" s="276"/>
    </row>
    <row r="60488" spans="1:10" s="275" customFormat="1" x14ac:dyDescent="0.2">
      <c r="A60488" s="274"/>
      <c r="C60488" s="276"/>
      <c r="D60488" s="277"/>
      <c r="E60488" s="278"/>
      <c r="F60488" s="279"/>
      <c r="G60488" s="279"/>
      <c r="H60488" s="279"/>
      <c r="I60488" s="280"/>
      <c r="J60488" s="276"/>
    </row>
    <row r="60489" spans="1:10" s="275" customFormat="1" x14ac:dyDescent="0.2">
      <c r="A60489" s="274"/>
      <c r="C60489" s="276"/>
      <c r="D60489" s="277"/>
      <c r="E60489" s="278"/>
      <c r="F60489" s="279"/>
      <c r="G60489" s="279"/>
      <c r="H60489" s="279"/>
      <c r="I60489" s="280"/>
      <c r="J60489" s="276"/>
    </row>
    <row r="60490" spans="1:10" s="275" customFormat="1" x14ac:dyDescent="0.2">
      <c r="A60490" s="274"/>
      <c r="C60490" s="276"/>
      <c r="D60490" s="277"/>
      <c r="E60490" s="278"/>
      <c r="F60490" s="279"/>
      <c r="G60490" s="279"/>
      <c r="H60490" s="279"/>
      <c r="I60490" s="280"/>
      <c r="J60490" s="276"/>
    </row>
    <row r="60491" spans="1:10" s="275" customFormat="1" x14ac:dyDescent="0.2">
      <c r="A60491" s="274"/>
      <c r="C60491" s="276"/>
      <c r="D60491" s="277"/>
      <c r="E60491" s="278"/>
      <c r="F60491" s="279"/>
      <c r="G60491" s="279"/>
      <c r="H60491" s="279"/>
      <c r="I60491" s="280"/>
      <c r="J60491" s="276"/>
    </row>
    <row r="60492" spans="1:10" s="275" customFormat="1" x14ac:dyDescent="0.2">
      <c r="A60492" s="274"/>
      <c r="C60492" s="276"/>
      <c r="D60492" s="277"/>
      <c r="E60492" s="278"/>
      <c r="F60492" s="279"/>
      <c r="G60492" s="279"/>
      <c r="H60492" s="279"/>
      <c r="I60492" s="280"/>
      <c r="J60492" s="276"/>
    </row>
    <row r="60493" spans="1:10" s="275" customFormat="1" x14ac:dyDescent="0.2">
      <c r="A60493" s="274"/>
      <c r="C60493" s="276"/>
      <c r="D60493" s="277"/>
      <c r="E60493" s="278"/>
      <c r="F60493" s="279"/>
      <c r="G60493" s="279"/>
      <c r="H60493" s="279"/>
      <c r="I60493" s="280"/>
      <c r="J60493" s="276"/>
    </row>
    <row r="60494" spans="1:10" s="275" customFormat="1" x14ac:dyDescent="0.2">
      <c r="A60494" s="274"/>
      <c r="C60494" s="276"/>
      <c r="D60494" s="277"/>
      <c r="E60494" s="278"/>
      <c r="F60494" s="279"/>
      <c r="G60494" s="279"/>
      <c r="H60494" s="279"/>
      <c r="I60494" s="280"/>
      <c r="J60494" s="276"/>
    </row>
    <row r="60495" spans="1:10" s="275" customFormat="1" x14ac:dyDescent="0.2">
      <c r="A60495" s="274"/>
      <c r="C60495" s="276"/>
      <c r="D60495" s="277"/>
      <c r="E60495" s="278"/>
      <c r="F60495" s="279"/>
      <c r="G60495" s="279"/>
      <c r="H60495" s="279"/>
      <c r="I60495" s="280"/>
      <c r="J60495" s="276"/>
    </row>
    <row r="60496" spans="1:10" s="275" customFormat="1" x14ac:dyDescent="0.2">
      <c r="A60496" s="274"/>
      <c r="C60496" s="276"/>
      <c r="D60496" s="277"/>
      <c r="E60496" s="278"/>
      <c r="F60496" s="279"/>
      <c r="G60496" s="279"/>
      <c r="H60496" s="279"/>
      <c r="I60496" s="280"/>
      <c r="J60496" s="276"/>
    </row>
    <row r="60497" spans="1:10" s="275" customFormat="1" x14ac:dyDescent="0.2">
      <c r="A60497" s="274"/>
      <c r="C60497" s="276"/>
      <c r="D60497" s="277"/>
      <c r="E60497" s="278"/>
      <c r="F60497" s="279"/>
      <c r="G60497" s="279"/>
      <c r="H60497" s="279"/>
      <c r="I60497" s="280"/>
      <c r="J60497" s="276"/>
    </row>
    <row r="60498" spans="1:10" s="275" customFormat="1" x14ac:dyDescent="0.2">
      <c r="A60498" s="274"/>
      <c r="C60498" s="276"/>
      <c r="D60498" s="277"/>
      <c r="E60498" s="278"/>
      <c r="F60498" s="279"/>
      <c r="G60498" s="279"/>
      <c r="H60498" s="279"/>
      <c r="I60498" s="280"/>
      <c r="J60498" s="276"/>
    </row>
    <row r="60499" spans="1:10" s="275" customFormat="1" x14ac:dyDescent="0.2">
      <c r="A60499" s="274"/>
      <c r="C60499" s="276"/>
      <c r="D60499" s="277"/>
      <c r="E60499" s="278"/>
      <c r="F60499" s="279"/>
      <c r="G60499" s="279"/>
      <c r="H60499" s="279"/>
      <c r="I60499" s="280"/>
      <c r="J60499" s="276"/>
    </row>
    <row r="60500" spans="1:10" s="275" customFormat="1" x14ac:dyDescent="0.2">
      <c r="A60500" s="274"/>
      <c r="C60500" s="276"/>
      <c r="D60500" s="277"/>
      <c r="E60500" s="278"/>
      <c r="F60500" s="279"/>
      <c r="G60500" s="279"/>
      <c r="H60500" s="279"/>
      <c r="I60500" s="280"/>
      <c r="J60500" s="276"/>
    </row>
    <row r="60501" spans="1:10" s="275" customFormat="1" x14ac:dyDescent="0.2">
      <c r="A60501" s="274"/>
      <c r="C60501" s="276"/>
      <c r="D60501" s="277"/>
      <c r="E60501" s="278"/>
      <c r="F60501" s="279"/>
      <c r="G60501" s="279"/>
      <c r="H60501" s="279"/>
      <c r="I60501" s="280"/>
      <c r="J60501" s="276"/>
    </row>
    <row r="60502" spans="1:10" s="275" customFormat="1" x14ac:dyDescent="0.2">
      <c r="A60502" s="274"/>
      <c r="C60502" s="276"/>
      <c r="D60502" s="277"/>
      <c r="E60502" s="278"/>
      <c r="F60502" s="279"/>
      <c r="G60502" s="279"/>
      <c r="H60502" s="279"/>
      <c r="I60502" s="280"/>
      <c r="J60502" s="276"/>
    </row>
    <row r="60503" spans="1:10" s="275" customFormat="1" x14ac:dyDescent="0.2">
      <c r="A60503" s="274"/>
      <c r="C60503" s="276"/>
      <c r="D60503" s="277"/>
      <c r="E60503" s="278"/>
      <c r="F60503" s="279"/>
      <c r="G60503" s="279"/>
      <c r="H60503" s="279"/>
      <c r="I60503" s="280"/>
      <c r="J60503" s="276"/>
    </row>
    <row r="60504" spans="1:10" s="275" customFormat="1" x14ac:dyDescent="0.2">
      <c r="A60504" s="274"/>
      <c r="C60504" s="276"/>
      <c r="D60504" s="277"/>
      <c r="E60504" s="278"/>
      <c r="F60504" s="279"/>
      <c r="G60504" s="279"/>
      <c r="H60504" s="279"/>
      <c r="I60504" s="280"/>
      <c r="J60504" s="276"/>
    </row>
    <row r="60505" spans="1:10" s="275" customFormat="1" x14ac:dyDescent="0.2">
      <c r="A60505" s="274"/>
      <c r="C60505" s="276"/>
      <c r="D60505" s="277"/>
      <c r="E60505" s="278"/>
      <c r="F60505" s="279"/>
      <c r="G60505" s="279"/>
      <c r="H60505" s="279"/>
      <c r="I60505" s="280"/>
      <c r="J60505" s="276"/>
    </row>
    <row r="60506" spans="1:10" s="275" customFormat="1" x14ac:dyDescent="0.2">
      <c r="A60506" s="274"/>
      <c r="C60506" s="276"/>
      <c r="D60506" s="277"/>
      <c r="E60506" s="278"/>
      <c r="F60506" s="279"/>
      <c r="G60506" s="279"/>
      <c r="H60506" s="279"/>
      <c r="I60506" s="280"/>
      <c r="J60506" s="276"/>
    </row>
    <row r="60507" spans="1:10" s="275" customFormat="1" x14ac:dyDescent="0.2">
      <c r="A60507" s="274"/>
      <c r="C60507" s="276"/>
      <c r="D60507" s="277"/>
      <c r="E60507" s="278"/>
      <c r="F60507" s="279"/>
      <c r="G60507" s="279"/>
      <c r="H60507" s="279"/>
      <c r="I60507" s="280"/>
      <c r="J60507" s="276"/>
    </row>
    <row r="60508" spans="1:10" s="275" customFormat="1" x14ac:dyDescent="0.2">
      <c r="A60508" s="274"/>
      <c r="C60508" s="276"/>
      <c r="D60508" s="277"/>
      <c r="E60508" s="278"/>
      <c r="F60508" s="279"/>
      <c r="G60508" s="279"/>
      <c r="H60508" s="279"/>
      <c r="I60508" s="280"/>
      <c r="J60508" s="276"/>
    </row>
    <row r="60509" spans="1:10" s="275" customFormat="1" x14ac:dyDescent="0.2">
      <c r="A60509" s="274"/>
      <c r="C60509" s="276"/>
      <c r="D60509" s="277"/>
      <c r="E60509" s="278"/>
      <c r="F60509" s="279"/>
      <c r="G60509" s="279"/>
      <c r="H60509" s="279"/>
      <c r="I60509" s="280"/>
      <c r="J60509" s="276"/>
    </row>
    <row r="60510" spans="1:10" s="275" customFormat="1" x14ac:dyDescent="0.2">
      <c r="A60510" s="274"/>
      <c r="C60510" s="276"/>
      <c r="D60510" s="277"/>
      <c r="E60510" s="278"/>
      <c r="F60510" s="279"/>
      <c r="G60510" s="279"/>
      <c r="H60510" s="279"/>
      <c r="I60510" s="280"/>
      <c r="J60510" s="276"/>
    </row>
    <row r="60511" spans="1:10" s="275" customFormat="1" x14ac:dyDescent="0.2">
      <c r="A60511" s="274"/>
      <c r="C60511" s="276"/>
      <c r="D60511" s="277"/>
      <c r="E60511" s="278"/>
      <c r="F60511" s="279"/>
      <c r="G60511" s="279"/>
      <c r="H60511" s="279"/>
      <c r="I60511" s="280"/>
      <c r="J60511" s="276"/>
    </row>
    <row r="60512" spans="1:10" s="275" customFormat="1" x14ac:dyDescent="0.2">
      <c r="A60512" s="274"/>
      <c r="C60512" s="276"/>
      <c r="D60512" s="277"/>
      <c r="E60512" s="278"/>
      <c r="F60512" s="279"/>
      <c r="G60512" s="279"/>
      <c r="H60512" s="279"/>
      <c r="I60512" s="280"/>
      <c r="J60512" s="276"/>
    </row>
    <row r="60513" spans="1:10" s="275" customFormat="1" x14ac:dyDescent="0.2">
      <c r="A60513" s="274"/>
      <c r="C60513" s="276"/>
      <c r="D60513" s="277"/>
      <c r="E60513" s="278"/>
      <c r="F60513" s="279"/>
      <c r="G60513" s="279"/>
      <c r="H60513" s="279"/>
      <c r="I60513" s="280"/>
      <c r="J60513" s="276"/>
    </row>
    <row r="60514" spans="1:10" s="275" customFormat="1" x14ac:dyDescent="0.2">
      <c r="A60514" s="274"/>
      <c r="C60514" s="276"/>
      <c r="D60514" s="277"/>
      <c r="E60514" s="278"/>
      <c r="F60514" s="279"/>
      <c r="G60514" s="279"/>
      <c r="H60514" s="279"/>
      <c r="I60514" s="280"/>
      <c r="J60514" s="276"/>
    </row>
    <row r="60515" spans="1:10" s="275" customFormat="1" x14ac:dyDescent="0.2">
      <c r="A60515" s="274"/>
      <c r="C60515" s="276"/>
      <c r="D60515" s="277"/>
      <c r="E60515" s="278"/>
      <c r="F60515" s="279"/>
      <c r="G60515" s="279"/>
      <c r="H60515" s="279"/>
      <c r="I60515" s="280"/>
      <c r="J60515" s="276"/>
    </row>
    <row r="60516" spans="1:10" s="275" customFormat="1" x14ac:dyDescent="0.2">
      <c r="A60516" s="274"/>
      <c r="C60516" s="276"/>
      <c r="D60516" s="277"/>
      <c r="E60516" s="278"/>
      <c r="F60516" s="279"/>
      <c r="G60516" s="279"/>
      <c r="H60516" s="279"/>
      <c r="I60516" s="280"/>
      <c r="J60516" s="276"/>
    </row>
    <row r="60517" spans="1:10" s="275" customFormat="1" x14ac:dyDescent="0.2">
      <c r="A60517" s="274"/>
      <c r="C60517" s="276"/>
      <c r="D60517" s="277"/>
      <c r="E60517" s="278"/>
      <c r="F60517" s="279"/>
      <c r="G60517" s="279"/>
      <c r="H60517" s="279"/>
      <c r="I60517" s="280"/>
      <c r="J60517" s="276"/>
    </row>
    <row r="60518" spans="1:10" s="275" customFormat="1" x14ac:dyDescent="0.2">
      <c r="A60518" s="274"/>
      <c r="C60518" s="276"/>
      <c r="D60518" s="277"/>
      <c r="E60518" s="278"/>
      <c r="F60518" s="279"/>
      <c r="G60518" s="279"/>
      <c r="H60518" s="279"/>
      <c r="I60518" s="280"/>
      <c r="J60518" s="276"/>
    </row>
    <row r="60519" spans="1:10" s="275" customFormat="1" x14ac:dyDescent="0.2">
      <c r="A60519" s="274"/>
      <c r="C60519" s="276"/>
      <c r="D60519" s="277"/>
      <c r="E60519" s="278"/>
      <c r="F60519" s="279"/>
      <c r="G60519" s="279"/>
      <c r="H60519" s="279"/>
      <c r="I60519" s="280"/>
      <c r="J60519" s="276"/>
    </row>
    <row r="60520" spans="1:10" s="275" customFormat="1" x14ac:dyDescent="0.2">
      <c r="A60520" s="274"/>
      <c r="C60520" s="276"/>
      <c r="D60520" s="277"/>
      <c r="E60520" s="278"/>
      <c r="F60520" s="279"/>
      <c r="G60520" s="279"/>
      <c r="H60520" s="279"/>
      <c r="I60520" s="280"/>
      <c r="J60520" s="276"/>
    </row>
    <row r="60521" spans="1:10" s="275" customFormat="1" x14ac:dyDescent="0.2">
      <c r="A60521" s="274"/>
      <c r="C60521" s="276"/>
      <c r="D60521" s="277"/>
      <c r="E60521" s="278"/>
      <c r="F60521" s="279"/>
      <c r="G60521" s="279"/>
      <c r="H60521" s="279"/>
      <c r="I60521" s="280"/>
      <c r="J60521" s="276"/>
    </row>
    <row r="60522" spans="1:10" s="275" customFormat="1" x14ac:dyDescent="0.2">
      <c r="A60522" s="274"/>
      <c r="C60522" s="276"/>
      <c r="D60522" s="277"/>
      <c r="E60522" s="278"/>
      <c r="F60522" s="279"/>
      <c r="G60522" s="279"/>
      <c r="H60522" s="279"/>
      <c r="I60522" s="280"/>
      <c r="J60522" s="276"/>
    </row>
    <row r="60523" spans="1:10" s="275" customFormat="1" x14ac:dyDescent="0.2">
      <c r="A60523" s="274"/>
      <c r="C60523" s="276"/>
      <c r="D60523" s="277"/>
      <c r="E60523" s="278"/>
      <c r="F60523" s="279"/>
      <c r="G60523" s="279"/>
      <c r="H60523" s="279"/>
      <c r="I60523" s="280"/>
      <c r="J60523" s="276"/>
    </row>
    <row r="60524" spans="1:10" s="275" customFormat="1" x14ac:dyDescent="0.2">
      <c r="A60524" s="274"/>
      <c r="C60524" s="276"/>
      <c r="D60524" s="277"/>
      <c r="E60524" s="278"/>
      <c r="F60524" s="279"/>
      <c r="G60524" s="279"/>
      <c r="H60524" s="279"/>
      <c r="I60524" s="280"/>
      <c r="J60524" s="276"/>
    </row>
    <row r="60525" spans="1:10" s="275" customFormat="1" x14ac:dyDescent="0.2">
      <c r="A60525" s="274"/>
      <c r="C60525" s="276"/>
      <c r="D60525" s="277"/>
      <c r="E60525" s="278"/>
      <c r="F60525" s="279"/>
      <c r="G60525" s="279"/>
      <c r="H60525" s="279"/>
      <c r="I60525" s="280"/>
      <c r="J60525" s="276"/>
    </row>
    <row r="60526" spans="1:10" s="275" customFormat="1" x14ac:dyDescent="0.2">
      <c r="A60526" s="274"/>
      <c r="C60526" s="276"/>
      <c r="D60526" s="277"/>
      <c r="E60526" s="278"/>
      <c r="F60526" s="279"/>
      <c r="G60526" s="279"/>
      <c r="H60526" s="279"/>
      <c r="I60526" s="280"/>
      <c r="J60526" s="276"/>
    </row>
    <row r="60527" spans="1:10" s="275" customFormat="1" x14ac:dyDescent="0.2">
      <c r="A60527" s="274"/>
      <c r="C60527" s="276"/>
      <c r="D60527" s="277"/>
      <c r="E60527" s="278"/>
      <c r="F60527" s="279"/>
      <c r="G60527" s="279"/>
      <c r="H60527" s="279"/>
      <c r="I60527" s="280"/>
      <c r="J60527" s="276"/>
    </row>
    <row r="60528" spans="1:10" s="275" customFormat="1" x14ac:dyDescent="0.2">
      <c r="A60528" s="274"/>
      <c r="C60528" s="276"/>
      <c r="D60528" s="277"/>
      <c r="E60528" s="278"/>
      <c r="F60528" s="279"/>
      <c r="G60528" s="279"/>
      <c r="H60528" s="279"/>
      <c r="I60528" s="280"/>
      <c r="J60528" s="276"/>
    </row>
    <row r="60529" spans="1:10" s="275" customFormat="1" x14ac:dyDescent="0.2">
      <c r="A60529" s="274"/>
      <c r="C60529" s="276"/>
      <c r="D60529" s="277"/>
      <c r="E60529" s="278"/>
      <c r="F60529" s="279"/>
      <c r="G60529" s="279"/>
      <c r="H60529" s="279"/>
      <c r="I60529" s="280"/>
      <c r="J60529" s="276"/>
    </row>
    <row r="60530" spans="1:10" s="275" customFormat="1" x14ac:dyDescent="0.2">
      <c r="A60530" s="274"/>
      <c r="C60530" s="276"/>
      <c r="D60530" s="277"/>
      <c r="E60530" s="278"/>
      <c r="F60530" s="279"/>
      <c r="G60530" s="279"/>
      <c r="H60530" s="279"/>
      <c r="I60530" s="280"/>
      <c r="J60530" s="276"/>
    </row>
    <row r="60531" spans="1:10" s="275" customFormat="1" x14ac:dyDescent="0.2">
      <c r="A60531" s="274"/>
      <c r="C60531" s="276"/>
      <c r="D60531" s="277"/>
      <c r="E60531" s="278"/>
      <c r="F60531" s="279"/>
      <c r="G60531" s="279"/>
      <c r="H60531" s="279"/>
      <c r="I60531" s="280"/>
      <c r="J60531" s="276"/>
    </row>
    <row r="60532" spans="1:10" s="275" customFormat="1" x14ac:dyDescent="0.2">
      <c r="A60532" s="274"/>
      <c r="C60532" s="276"/>
      <c r="D60532" s="277"/>
      <c r="E60532" s="278"/>
      <c r="F60532" s="279"/>
      <c r="G60532" s="279"/>
      <c r="H60532" s="279"/>
      <c r="I60532" s="280"/>
      <c r="J60532" s="276"/>
    </row>
    <row r="60533" spans="1:10" s="275" customFormat="1" x14ac:dyDescent="0.2">
      <c r="A60533" s="274"/>
      <c r="C60533" s="276"/>
      <c r="D60533" s="277"/>
      <c r="E60533" s="278"/>
      <c r="F60533" s="279"/>
      <c r="G60533" s="279"/>
      <c r="H60533" s="279"/>
      <c r="I60533" s="280"/>
      <c r="J60533" s="276"/>
    </row>
    <row r="60534" spans="1:10" s="275" customFormat="1" x14ac:dyDescent="0.2">
      <c r="A60534" s="274"/>
      <c r="C60534" s="276"/>
      <c r="D60534" s="277"/>
      <c r="E60534" s="278"/>
      <c r="F60534" s="279"/>
      <c r="G60534" s="279"/>
      <c r="H60534" s="279"/>
      <c r="I60534" s="280"/>
      <c r="J60534" s="276"/>
    </row>
    <row r="60535" spans="1:10" s="275" customFormat="1" x14ac:dyDescent="0.2">
      <c r="A60535" s="274"/>
      <c r="C60535" s="276"/>
      <c r="D60535" s="277"/>
      <c r="E60535" s="278"/>
      <c r="F60535" s="279"/>
      <c r="G60535" s="279"/>
      <c r="H60535" s="279"/>
      <c r="I60535" s="280"/>
      <c r="J60535" s="276"/>
    </row>
    <row r="60536" spans="1:10" s="275" customFormat="1" x14ac:dyDescent="0.2">
      <c r="A60536" s="274"/>
      <c r="C60536" s="276"/>
      <c r="D60536" s="277"/>
      <c r="E60536" s="278"/>
      <c r="F60536" s="279"/>
      <c r="G60536" s="279"/>
      <c r="H60536" s="279"/>
      <c r="I60536" s="280"/>
      <c r="J60536" s="276"/>
    </row>
    <row r="60537" spans="1:10" s="275" customFormat="1" x14ac:dyDescent="0.2">
      <c r="A60537" s="274"/>
      <c r="C60537" s="276"/>
      <c r="D60537" s="277"/>
      <c r="E60537" s="278"/>
      <c r="F60537" s="279"/>
      <c r="G60537" s="279"/>
      <c r="H60537" s="279"/>
      <c r="I60537" s="280"/>
      <c r="J60537" s="276"/>
    </row>
    <row r="60538" spans="1:10" s="275" customFormat="1" x14ac:dyDescent="0.2">
      <c r="A60538" s="274"/>
      <c r="C60538" s="276"/>
      <c r="D60538" s="277"/>
      <c r="E60538" s="278"/>
      <c r="F60538" s="279"/>
      <c r="G60538" s="279"/>
      <c r="H60538" s="279"/>
      <c r="I60538" s="280"/>
      <c r="J60538" s="276"/>
    </row>
    <row r="60539" spans="1:10" s="275" customFormat="1" x14ac:dyDescent="0.2">
      <c r="A60539" s="274"/>
      <c r="C60539" s="276"/>
      <c r="D60539" s="277"/>
      <c r="E60539" s="278"/>
      <c r="F60539" s="279"/>
      <c r="G60539" s="279"/>
      <c r="H60539" s="279"/>
      <c r="I60539" s="280"/>
      <c r="J60539" s="276"/>
    </row>
    <row r="60540" spans="1:10" s="275" customFormat="1" x14ac:dyDescent="0.2">
      <c r="A60540" s="274"/>
      <c r="C60540" s="276"/>
      <c r="D60540" s="277"/>
      <c r="E60540" s="278"/>
      <c r="F60540" s="279"/>
      <c r="G60540" s="279"/>
      <c r="H60540" s="279"/>
      <c r="I60540" s="280"/>
      <c r="J60540" s="276"/>
    </row>
    <row r="60541" spans="1:10" s="275" customFormat="1" x14ac:dyDescent="0.2">
      <c r="A60541" s="274"/>
      <c r="C60541" s="276"/>
      <c r="D60541" s="277"/>
      <c r="E60541" s="278"/>
      <c r="F60541" s="279"/>
      <c r="G60541" s="279"/>
      <c r="H60541" s="279"/>
      <c r="I60541" s="280"/>
      <c r="J60541" s="276"/>
    </row>
    <row r="60542" spans="1:10" s="275" customFormat="1" x14ac:dyDescent="0.2">
      <c r="A60542" s="274"/>
      <c r="C60542" s="276"/>
      <c r="D60542" s="277"/>
      <c r="E60542" s="278"/>
      <c r="F60542" s="279"/>
      <c r="G60542" s="279"/>
      <c r="H60542" s="279"/>
      <c r="I60542" s="280"/>
      <c r="J60542" s="276"/>
    </row>
    <row r="60543" spans="1:10" s="275" customFormat="1" x14ac:dyDescent="0.2">
      <c r="A60543" s="274"/>
      <c r="C60543" s="276"/>
      <c r="D60543" s="277"/>
      <c r="E60543" s="278"/>
      <c r="F60543" s="279"/>
      <c r="G60543" s="279"/>
      <c r="H60543" s="279"/>
      <c r="I60543" s="280"/>
      <c r="J60543" s="276"/>
    </row>
    <row r="60544" spans="1:10" s="275" customFormat="1" x14ac:dyDescent="0.2">
      <c r="A60544" s="274"/>
      <c r="C60544" s="276"/>
      <c r="D60544" s="277"/>
      <c r="E60544" s="278"/>
      <c r="F60544" s="279"/>
      <c r="G60544" s="279"/>
      <c r="H60544" s="279"/>
      <c r="I60544" s="280"/>
      <c r="J60544" s="276"/>
    </row>
    <row r="60545" spans="1:10" s="275" customFormat="1" x14ac:dyDescent="0.2">
      <c r="A60545" s="274"/>
      <c r="C60545" s="276"/>
      <c r="D60545" s="277"/>
      <c r="E60545" s="278"/>
      <c r="F60545" s="279"/>
      <c r="G60545" s="279"/>
      <c r="H60545" s="279"/>
      <c r="I60545" s="280"/>
      <c r="J60545" s="276"/>
    </row>
    <row r="60546" spans="1:10" s="275" customFormat="1" x14ac:dyDescent="0.2">
      <c r="A60546" s="274"/>
      <c r="C60546" s="276"/>
      <c r="D60546" s="277"/>
      <c r="E60546" s="278"/>
      <c r="F60546" s="279"/>
      <c r="G60546" s="279"/>
      <c r="H60546" s="279"/>
      <c r="I60546" s="280"/>
      <c r="J60546" s="276"/>
    </row>
    <row r="60547" spans="1:10" s="275" customFormat="1" x14ac:dyDescent="0.2">
      <c r="A60547" s="274"/>
      <c r="C60547" s="276"/>
      <c r="D60547" s="277"/>
      <c r="E60547" s="278"/>
      <c r="F60547" s="279"/>
      <c r="G60547" s="279"/>
      <c r="H60547" s="279"/>
      <c r="I60547" s="280"/>
      <c r="J60547" s="276"/>
    </row>
    <row r="60548" spans="1:10" s="275" customFormat="1" x14ac:dyDescent="0.2">
      <c r="A60548" s="274"/>
      <c r="C60548" s="276"/>
      <c r="D60548" s="277"/>
      <c r="E60548" s="278"/>
      <c r="F60548" s="279"/>
      <c r="G60548" s="279"/>
      <c r="H60548" s="279"/>
      <c r="I60548" s="280"/>
      <c r="J60548" s="276"/>
    </row>
    <row r="60549" spans="1:10" s="275" customFormat="1" x14ac:dyDescent="0.2">
      <c r="A60549" s="274"/>
      <c r="C60549" s="276"/>
      <c r="D60549" s="277"/>
      <c r="E60549" s="278"/>
      <c r="F60549" s="279"/>
      <c r="G60549" s="279"/>
      <c r="H60549" s="279"/>
      <c r="I60549" s="280"/>
      <c r="J60549" s="276"/>
    </row>
    <row r="60550" spans="1:10" s="275" customFormat="1" x14ac:dyDescent="0.2">
      <c r="A60550" s="274"/>
      <c r="C60550" s="276"/>
      <c r="D60550" s="277"/>
      <c r="E60550" s="278"/>
      <c r="F60550" s="279"/>
      <c r="G60550" s="279"/>
      <c r="H60550" s="279"/>
      <c r="I60550" s="280"/>
      <c r="J60550" s="276"/>
    </row>
    <row r="60551" spans="1:10" s="275" customFormat="1" x14ac:dyDescent="0.2">
      <c r="A60551" s="274"/>
      <c r="C60551" s="276"/>
      <c r="D60551" s="277"/>
      <c r="E60551" s="278"/>
      <c r="F60551" s="279"/>
      <c r="G60551" s="279"/>
      <c r="H60551" s="279"/>
      <c r="I60551" s="280"/>
      <c r="J60551" s="276"/>
    </row>
    <row r="60552" spans="1:10" s="275" customFormat="1" x14ac:dyDescent="0.2">
      <c r="A60552" s="274"/>
      <c r="C60552" s="276"/>
      <c r="D60552" s="277"/>
      <c r="E60552" s="278"/>
      <c r="F60552" s="279"/>
      <c r="G60552" s="279"/>
      <c r="H60552" s="279"/>
      <c r="I60552" s="280"/>
      <c r="J60552" s="276"/>
    </row>
    <row r="60553" spans="1:10" s="275" customFormat="1" x14ac:dyDescent="0.2">
      <c r="A60553" s="274"/>
      <c r="C60553" s="276"/>
      <c r="D60553" s="277"/>
      <c r="E60553" s="278"/>
      <c r="F60553" s="279"/>
      <c r="G60553" s="279"/>
      <c r="H60553" s="279"/>
      <c r="I60553" s="280"/>
      <c r="J60553" s="276"/>
    </row>
    <row r="60554" spans="1:10" s="275" customFormat="1" x14ac:dyDescent="0.2">
      <c r="A60554" s="274"/>
      <c r="C60554" s="276"/>
      <c r="D60554" s="277"/>
      <c r="E60554" s="278"/>
      <c r="F60554" s="279"/>
      <c r="G60554" s="279"/>
      <c r="H60554" s="279"/>
      <c r="I60554" s="280"/>
      <c r="J60554" s="276"/>
    </row>
    <row r="60555" spans="1:10" s="275" customFormat="1" x14ac:dyDescent="0.2">
      <c r="A60555" s="274"/>
      <c r="C60555" s="276"/>
      <c r="D60555" s="277"/>
      <c r="E60555" s="278"/>
      <c r="F60555" s="279"/>
      <c r="G60555" s="279"/>
      <c r="H60555" s="279"/>
      <c r="I60555" s="280"/>
      <c r="J60555" s="276"/>
    </row>
    <row r="60556" spans="1:10" s="275" customFormat="1" x14ac:dyDescent="0.2">
      <c r="A60556" s="274"/>
      <c r="C60556" s="276"/>
      <c r="D60556" s="277"/>
      <c r="E60556" s="278"/>
      <c r="F60556" s="279"/>
      <c r="G60556" s="279"/>
      <c r="H60556" s="279"/>
      <c r="I60556" s="280"/>
      <c r="J60556" s="276"/>
    </row>
    <row r="60557" spans="1:10" s="275" customFormat="1" x14ac:dyDescent="0.2">
      <c r="A60557" s="274"/>
      <c r="C60557" s="276"/>
      <c r="D60557" s="277"/>
      <c r="E60557" s="278"/>
      <c r="F60557" s="279"/>
      <c r="G60557" s="279"/>
      <c r="H60557" s="279"/>
      <c r="I60557" s="280"/>
      <c r="J60557" s="276"/>
    </row>
    <row r="60558" spans="1:10" s="275" customFormat="1" x14ac:dyDescent="0.2">
      <c r="A60558" s="274"/>
      <c r="C60558" s="276"/>
      <c r="D60558" s="277"/>
      <c r="E60558" s="278"/>
      <c r="F60558" s="279"/>
      <c r="G60558" s="279"/>
      <c r="H60558" s="279"/>
      <c r="I60558" s="280"/>
      <c r="J60558" s="276"/>
    </row>
    <row r="60559" spans="1:10" s="275" customFormat="1" x14ac:dyDescent="0.2">
      <c r="A60559" s="274"/>
      <c r="C60559" s="276"/>
      <c r="D60559" s="277"/>
      <c r="E60559" s="278"/>
      <c r="F60559" s="279"/>
      <c r="G60559" s="279"/>
      <c r="H60559" s="279"/>
      <c r="I60559" s="280"/>
      <c r="J60559" s="276"/>
    </row>
    <row r="60560" spans="1:10" s="275" customFormat="1" x14ac:dyDescent="0.2">
      <c r="A60560" s="274"/>
      <c r="C60560" s="276"/>
      <c r="D60560" s="277"/>
      <c r="E60560" s="278"/>
      <c r="F60560" s="279"/>
      <c r="G60560" s="279"/>
      <c r="H60560" s="279"/>
      <c r="I60560" s="280"/>
      <c r="J60560" s="276"/>
    </row>
    <row r="60561" spans="1:10" s="275" customFormat="1" x14ac:dyDescent="0.2">
      <c r="A60561" s="274"/>
      <c r="C60561" s="276"/>
      <c r="D60561" s="277"/>
      <c r="E60561" s="278"/>
      <c r="F60561" s="279"/>
      <c r="G60561" s="279"/>
      <c r="H60561" s="279"/>
      <c r="I60561" s="280"/>
      <c r="J60561" s="276"/>
    </row>
    <row r="60562" spans="1:10" s="275" customFormat="1" x14ac:dyDescent="0.2">
      <c r="A60562" s="274"/>
      <c r="C60562" s="276"/>
      <c r="D60562" s="277"/>
      <c r="E60562" s="278"/>
      <c r="F60562" s="279"/>
      <c r="G60562" s="279"/>
      <c r="H60562" s="279"/>
      <c r="I60562" s="280"/>
      <c r="J60562" s="276"/>
    </row>
    <row r="60563" spans="1:10" s="275" customFormat="1" x14ac:dyDescent="0.2">
      <c r="A60563" s="274"/>
      <c r="C60563" s="276"/>
      <c r="D60563" s="277"/>
      <c r="E60563" s="278"/>
      <c r="F60563" s="279"/>
      <c r="G60563" s="279"/>
      <c r="H60563" s="279"/>
      <c r="I60563" s="280"/>
      <c r="J60563" s="276"/>
    </row>
    <row r="60564" spans="1:10" s="275" customFormat="1" x14ac:dyDescent="0.2">
      <c r="A60564" s="274"/>
      <c r="C60564" s="276"/>
      <c r="D60564" s="277"/>
      <c r="E60564" s="278"/>
      <c r="F60564" s="279"/>
      <c r="G60564" s="279"/>
      <c r="H60564" s="279"/>
      <c r="I60564" s="280"/>
      <c r="J60564" s="276"/>
    </row>
    <row r="60565" spans="1:10" s="275" customFormat="1" x14ac:dyDescent="0.2">
      <c r="A60565" s="274"/>
      <c r="C60565" s="276"/>
      <c r="D60565" s="277"/>
      <c r="E60565" s="278"/>
      <c r="F60565" s="279"/>
      <c r="G60565" s="279"/>
      <c r="H60565" s="279"/>
      <c r="I60565" s="280"/>
      <c r="J60565" s="276"/>
    </row>
    <row r="60566" spans="1:10" s="275" customFormat="1" x14ac:dyDescent="0.2">
      <c r="A60566" s="274"/>
      <c r="C60566" s="276"/>
      <c r="D60566" s="277"/>
      <c r="E60566" s="278"/>
      <c r="F60566" s="279"/>
      <c r="G60566" s="279"/>
      <c r="H60566" s="279"/>
      <c r="I60566" s="280"/>
      <c r="J60566" s="276"/>
    </row>
    <row r="60567" spans="1:10" s="275" customFormat="1" x14ac:dyDescent="0.2">
      <c r="A60567" s="274"/>
      <c r="C60567" s="276"/>
      <c r="D60567" s="277"/>
      <c r="E60567" s="278"/>
      <c r="F60567" s="279"/>
      <c r="G60567" s="279"/>
      <c r="H60567" s="279"/>
      <c r="I60567" s="280"/>
      <c r="J60567" s="276"/>
    </row>
    <row r="60568" spans="1:10" s="275" customFormat="1" x14ac:dyDescent="0.2">
      <c r="A60568" s="274"/>
      <c r="C60568" s="276"/>
      <c r="D60568" s="277"/>
      <c r="E60568" s="278"/>
      <c r="F60568" s="279"/>
      <c r="G60568" s="279"/>
      <c r="H60568" s="279"/>
      <c r="I60568" s="280"/>
      <c r="J60568" s="276"/>
    </row>
    <row r="60569" spans="1:10" s="275" customFormat="1" x14ac:dyDescent="0.2">
      <c r="A60569" s="274"/>
      <c r="C60569" s="276"/>
      <c r="D60569" s="277"/>
      <c r="E60569" s="278"/>
      <c r="F60569" s="279"/>
      <c r="G60569" s="279"/>
      <c r="H60569" s="279"/>
      <c r="I60569" s="280"/>
      <c r="J60569" s="276"/>
    </row>
    <row r="60570" spans="1:10" s="275" customFormat="1" x14ac:dyDescent="0.2">
      <c r="A60570" s="274"/>
      <c r="C60570" s="276"/>
      <c r="D60570" s="277"/>
      <c r="E60570" s="278"/>
      <c r="F60570" s="279"/>
      <c r="G60570" s="279"/>
      <c r="H60570" s="279"/>
      <c r="I60570" s="280"/>
      <c r="J60570" s="276"/>
    </row>
    <row r="60571" spans="1:10" s="275" customFormat="1" x14ac:dyDescent="0.2">
      <c r="A60571" s="274"/>
      <c r="C60571" s="276"/>
      <c r="D60571" s="277"/>
      <c r="E60571" s="278"/>
      <c r="F60571" s="279"/>
      <c r="G60571" s="279"/>
      <c r="H60571" s="279"/>
      <c r="I60571" s="280"/>
      <c r="J60571" s="276"/>
    </row>
    <row r="60572" spans="1:10" s="275" customFormat="1" x14ac:dyDescent="0.2">
      <c r="A60572" s="274"/>
      <c r="C60572" s="276"/>
      <c r="D60572" s="277"/>
      <c r="E60572" s="278"/>
      <c r="F60572" s="279"/>
      <c r="G60572" s="279"/>
      <c r="H60572" s="279"/>
      <c r="I60572" s="280"/>
      <c r="J60572" s="276"/>
    </row>
    <row r="60573" spans="1:10" s="275" customFormat="1" x14ac:dyDescent="0.2">
      <c r="A60573" s="274"/>
      <c r="C60573" s="276"/>
      <c r="D60573" s="277"/>
      <c r="E60573" s="278"/>
      <c r="F60573" s="279"/>
      <c r="G60573" s="279"/>
      <c r="H60573" s="279"/>
      <c r="I60573" s="280"/>
      <c r="J60573" s="276"/>
    </row>
    <row r="60574" spans="1:10" s="275" customFormat="1" x14ac:dyDescent="0.2">
      <c r="A60574" s="274"/>
      <c r="C60574" s="276"/>
      <c r="D60574" s="277"/>
      <c r="E60574" s="278"/>
      <c r="F60574" s="279"/>
      <c r="G60574" s="279"/>
      <c r="H60574" s="279"/>
      <c r="I60574" s="280"/>
      <c r="J60574" s="276"/>
    </row>
    <row r="60575" spans="1:10" s="275" customFormat="1" x14ac:dyDescent="0.2">
      <c r="A60575" s="274"/>
      <c r="C60575" s="276"/>
      <c r="D60575" s="277"/>
      <c r="E60575" s="278"/>
      <c r="F60575" s="279"/>
      <c r="G60575" s="279"/>
      <c r="H60575" s="279"/>
      <c r="I60575" s="280"/>
      <c r="J60575" s="276"/>
    </row>
    <row r="60576" spans="1:10" s="275" customFormat="1" x14ac:dyDescent="0.2">
      <c r="A60576" s="274"/>
      <c r="C60576" s="276"/>
      <c r="D60576" s="277"/>
      <c r="E60576" s="278"/>
      <c r="F60576" s="279"/>
      <c r="G60576" s="279"/>
      <c r="H60576" s="279"/>
      <c r="I60576" s="280"/>
      <c r="J60576" s="276"/>
    </row>
    <row r="60577" spans="1:10" s="275" customFormat="1" x14ac:dyDescent="0.2">
      <c r="A60577" s="274"/>
      <c r="C60577" s="276"/>
      <c r="D60577" s="277"/>
      <c r="E60577" s="278"/>
      <c r="F60577" s="279"/>
      <c r="G60577" s="279"/>
      <c r="H60577" s="279"/>
      <c r="I60577" s="280"/>
      <c r="J60577" s="276"/>
    </row>
    <row r="60578" spans="1:10" s="275" customFormat="1" x14ac:dyDescent="0.2">
      <c r="A60578" s="274"/>
      <c r="C60578" s="276"/>
      <c r="D60578" s="277"/>
      <c r="E60578" s="278"/>
      <c r="F60578" s="279"/>
      <c r="G60578" s="279"/>
      <c r="H60578" s="279"/>
      <c r="I60578" s="280"/>
      <c r="J60578" s="276"/>
    </row>
    <row r="60579" spans="1:10" s="275" customFormat="1" x14ac:dyDescent="0.2">
      <c r="A60579" s="274"/>
      <c r="C60579" s="276"/>
      <c r="D60579" s="277"/>
      <c r="E60579" s="278"/>
      <c r="F60579" s="279"/>
      <c r="G60579" s="279"/>
      <c r="H60579" s="279"/>
      <c r="I60579" s="280"/>
      <c r="J60579" s="276"/>
    </row>
    <row r="60580" spans="1:10" s="275" customFormat="1" x14ac:dyDescent="0.2">
      <c r="A60580" s="274"/>
      <c r="C60580" s="276"/>
      <c r="D60580" s="277"/>
      <c r="E60580" s="278"/>
      <c r="F60580" s="279"/>
      <c r="G60580" s="279"/>
      <c r="H60580" s="279"/>
      <c r="I60580" s="280"/>
      <c r="J60580" s="276"/>
    </row>
    <row r="60581" spans="1:10" s="275" customFormat="1" x14ac:dyDescent="0.2">
      <c r="A60581" s="274"/>
      <c r="C60581" s="276"/>
      <c r="D60581" s="277"/>
      <c r="E60581" s="278"/>
      <c r="F60581" s="279"/>
      <c r="G60581" s="279"/>
      <c r="H60581" s="279"/>
      <c r="I60581" s="280"/>
      <c r="J60581" s="276"/>
    </row>
    <row r="60582" spans="1:10" s="275" customFormat="1" x14ac:dyDescent="0.2">
      <c r="A60582" s="274"/>
      <c r="C60582" s="276"/>
      <c r="D60582" s="277"/>
      <c r="E60582" s="278"/>
      <c r="F60582" s="279"/>
      <c r="G60582" s="279"/>
      <c r="H60582" s="279"/>
      <c r="I60582" s="280"/>
      <c r="J60582" s="276"/>
    </row>
    <row r="60583" spans="1:10" s="275" customFormat="1" x14ac:dyDescent="0.2">
      <c r="A60583" s="274"/>
      <c r="C60583" s="276"/>
      <c r="D60583" s="277"/>
      <c r="E60583" s="278"/>
      <c r="F60583" s="279"/>
      <c r="G60583" s="279"/>
      <c r="H60583" s="279"/>
      <c r="I60583" s="280"/>
      <c r="J60583" s="276"/>
    </row>
    <row r="60584" spans="1:10" s="275" customFormat="1" x14ac:dyDescent="0.2">
      <c r="A60584" s="274"/>
      <c r="C60584" s="276"/>
      <c r="D60584" s="277"/>
      <c r="E60584" s="278"/>
      <c r="F60584" s="279"/>
      <c r="G60584" s="279"/>
      <c r="H60584" s="279"/>
      <c r="I60584" s="280"/>
      <c r="J60584" s="276"/>
    </row>
    <row r="60585" spans="1:10" s="275" customFormat="1" x14ac:dyDescent="0.2">
      <c r="A60585" s="274"/>
      <c r="C60585" s="276"/>
      <c r="D60585" s="277"/>
      <c r="E60585" s="278"/>
      <c r="F60585" s="279"/>
      <c r="G60585" s="279"/>
      <c r="H60585" s="279"/>
      <c r="I60585" s="280"/>
      <c r="J60585" s="276"/>
    </row>
    <row r="60586" spans="1:10" s="275" customFormat="1" x14ac:dyDescent="0.2">
      <c r="A60586" s="274"/>
      <c r="C60586" s="276"/>
      <c r="D60586" s="277"/>
      <c r="E60586" s="278"/>
      <c r="F60586" s="279"/>
      <c r="G60586" s="279"/>
      <c r="H60586" s="279"/>
      <c r="I60586" s="280"/>
      <c r="J60586" s="276"/>
    </row>
    <row r="60587" spans="1:10" s="275" customFormat="1" x14ac:dyDescent="0.2">
      <c r="A60587" s="274"/>
      <c r="C60587" s="276"/>
      <c r="D60587" s="277"/>
      <c r="E60587" s="278"/>
      <c r="F60587" s="279"/>
      <c r="G60587" s="279"/>
      <c r="H60587" s="279"/>
      <c r="I60587" s="280"/>
      <c r="J60587" s="276"/>
    </row>
    <row r="60588" spans="1:10" s="275" customFormat="1" x14ac:dyDescent="0.2">
      <c r="A60588" s="274"/>
      <c r="C60588" s="276"/>
      <c r="D60588" s="277"/>
      <c r="E60588" s="278"/>
      <c r="F60588" s="279"/>
      <c r="G60588" s="279"/>
      <c r="H60588" s="279"/>
      <c r="I60588" s="280"/>
      <c r="J60588" s="276"/>
    </row>
    <row r="60589" spans="1:10" s="275" customFormat="1" x14ac:dyDescent="0.2">
      <c r="A60589" s="274"/>
      <c r="C60589" s="276"/>
      <c r="D60589" s="277"/>
      <c r="E60589" s="278"/>
      <c r="F60589" s="279"/>
      <c r="G60589" s="279"/>
      <c r="H60589" s="279"/>
      <c r="I60589" s="280"/>
      <c r="J60589" s="276"/>
    </row>
    <row r="60590" spans="1:10" s="275" customFormat="1" x14ac:dyDescent="0.2">
      <c r="A60590" s="274"/>
      <c r="C60590" s="276"/>
      <c r="D60590" s="277"/>
      <c r="E60590" s="278"/>
      <c r="F60590" s="279"/>
      <c r="G60590" s="279"/>
      <c r="H60590" s="279"/>
      <c r="I60590" s="280"/>
      <c r="J60590" s="276"/>
    </row>
    <row r="60591" spans="1:10" s="275" customFormat="1" x14ac:dyDescent="0.2">
      <c r="A60591" s="274"/>
      <c r="C60591" s="276"/>
      <c r="D60591" s="277"/>
      <c r="E60591" s="278"/>
      <c r="F60591" s="279"/>
      <c r="G60591" s="279"/>
      <c r="H60591" s="279"/>
      <c r="I60591" s="280"/>
      <c r="J60591" s="276"/>
    </row>
    <row r="60592" spans="1:10" s="275" customFormat="1" x14ac:dyDescent="0.2">
      <c r="A60592" s="274"/>
      <c r="C60592" s="276"/>
      <c r="D60592" s="277"/>
      <c r="E60592" s="278"/>
      <c r="F60592" s="279"/>
      <c r="G60592" s="279"/>
      <c r="H60592" s="279"/>
      <c r="I60592" s="280"/>
      <c r="J60592" s="276"/>
    </row>
    <row r="60593" spans="1:10" s="275" customFormat="1" x14ac:dyDescent="0.2">
      <c r="A60593" s="274"/>
      <c r="C60593" s="276"/>
      <c r="D60593" s="277"/>
      <c r="E60593" s="278"/>
      <c r="F60593" s="279"/>
      <c r="G60593" s="279"/>
      <c r="H60593" s="279"/>
      <c r="I60593" s="280"/>
      <c r="J60593" s="276"/>
    </row>
    <row r="60594" spans="1:10" s="275" customFormat="1" x14ac:dyDescent="0.2">
      <c r="A60594" s="274"/>
      <c r="C60594" s="276"/>
      <c r="D60594" s="277"/>
      <c r="E60594" s="278"/>
      <c r="F60594" s="279"/>
      <c r="G60594" s="279"/>
      <c r="H60594" s="279"/>
      <c r="I60594" s="280"/>
      <c r="J60594" s="276"/>
    </row>
    <row r="60595" spans="1:10" s="275" customFormat="1" x14ac:dyDescent="0.2">
      <c r="A60595" s="274"/>
      <c r="C60595" s="276"/>
      <c r="D60595" s="277"/>
      <c r="E60595" s="278"/>
      <c r="F60595" s="279"/>
      <c r="G60595" s="279"/>
      <c r="H60595" s="279"/>
      <c r="I60595" s="280"/>
      <c r="J60595" s="276"/>
    </row>
    <row r="60596" spans="1:10" s="275" customFormat="1" x14ac:dyDescent="0.2">
      <c r="A60596" s="274"/>
      <c r="C60596" s="276"/>
      <c r="D60596" s="277"/>
      <c r="E60596" s="278"/>
      <c r="F60596" s="279"/>
      <c r="G60596" s="279"/>
      <c r="H60596" s="279"/>
      <c r="I60596" s="280"/>
      <c r="J60596" s="276"/>
    </row>
    <row r="60597" spans="1:10" s="275" customFormat="1" x14ac:dyDescent="0.2">
      <c r="A60597" s="274"/>
      <c r="C60597" s="276"/>
      <c r="D60597" s="277"/>
      <c r="E60597" s="278"/>
      <c r="F60597" s="279"/>
      <c r="G60597" s="279"/>
      <c r="H60597" s="279"/>
      <c r="I60597" s="280"/>
      <c r="J60597" s="276"/>
    </row>
    <row r="60598" spans="1:10" s="275" customFormat="1" x14ac:dyDescent="0.2">
      <c r="A60598" s="274"/>
      <c r="C60598" s="276"/>
      <c r="D60598" s="277"/>
      <c r="E60598" s="278"/>
      <c r="F60598" s="279"/>
      <c r="G60598" s="279"/>
      <c r="H60598" s="279"/>
      <c r="I60598" s="280"/>
      <c r="J60598" s="276"/>
    </row>
    <row r="60599" spans="1:10" s="275" customFormat="1" x14ac:dyDescent="0.2">
      <c r="A60599" s="274"/>
      <c r="C60599" s="276"/>
      <c r="D60599" s="277"/>
      <c r="E60599" s="278"/>
      <c r="F60599" s="279"/>
      <c r="G60599" s="279"/>
      <c r="H60599" s="279"/>
      <c r="I60599" s="280"/>
      <c r="J60599" s="276"/>
    </row>
    <row r="60600" spans="1:10" s="275" customFormat="1" x14ac:dyDescent="0.2">
      <c r="A60600" s="274"/>
      <c r="C60600" s="276"/>
      <c r="D60600" s="277"/>
      <c r="E60600" s="278"/>
      <c r="F60600" s="279"/>
      <c r="G60600" s="279"/>
      <c r="H60600" s="279"/>
      <c r="I60600" s="280"/>
      <c r="J60600" s="276"/>
    </row>
    <row r="60601" spans="1:10" s="275" customFormat="1" x14ac:dyDescent="0.2">
      <c r="A60601" s="274"/>
      <c r="C60601" s="276"/>
      <c r="D60601" s="277"/>
      <c r="E60601" s="278"/>
      <c r="F60601" s="279"/>
      <c r="G60601" s="279"/>
      <c r="H60601" s="279"/>
      <c r="I60601" s="280"/>
      <c r="J60601" s="276"/>
    </row>
    <row r="60602" spans="1:10" s="275" customFormat="1" x14ac:dyDescent="0.2">
      <c r="A60602" s="274"/>
      <c r="C60602" s="276"/>
      <c r="D60602" s="277"/>
      <c r="E60602" s="278"/>
      <c r="F60602" s="279"/>
      <c r="G60602" s="279"/>
      <c r="H60602" s="279"/>
      <c r="I60602" s="280"/>
      <c r="J60602" s="276"/>
    </row>
    <row r="60603" spans="1:10" s="275" customFormat="1" x14ac:dyDescent="0.2">
      <c r="A60603" s="274"/>
      <c r="C60603" s="276"/>
      <c r="D60603" s="277"/>
      <c r="E60603" s="278"/>
      <c r="F60603" s="279"/>
      <c r="G60603" s="279"/>
      <c r="H60603" s="279"/>
      <c r="I60603" s="280"/>
      <c r="J60603" s="276"/>
    </row>
    <row r="60604" spans="1:10" s="275" customFormat="1" x14ac:dyDescent="0.2">
      <c r="A60604" s="274"/>
      <c r="C60604" s="276"/>
      <c r="D60604" s="277"/>
      <c r="E60604" s="278"/>
      <c r="F60604" s="279"/>
      <c r="G60604" s="279"/>
      <c r="H60604" s="279"/>
      <c r="I60604" s="280"/>
      <c r="J60604" s="276"/>
    </row>
    <row r="60605" spans="1:10" s="275" customFormat="1" x14ac:dyDescent="0.2">
      <c r="A60605" s="274"/>
      <c r="C60605" s="276"/>
      <c r="D60605" s="277"/>
      <c r="E60605" s="278"/>
      <c r="F60605" s="279"/>
      <c r="G60605" s="279"/>
      <c r="H60605" s="279"/>
      <c r="I60605" s="280"/>
      <c r="J60605" s="276"/>
    </row>
    <row r="60606" spans="1:10" s="275" customFormat="1" x14ac:dyDescent="0.2">
      <c r="A60606" s="274"/>
      <c r="C60606" s="276"/>
      <c r="D60606" s="277"/>
      <c r="E60606" s="278"/>
      <c r="F60606" s="279"/>
      <c r="G60606" s="279"/>
      <c r="H60606" s="279"/>
      <c r="I60606" s="280"/>
      <c r="J60606" s="276"/>
    </row>
    <row r="60607" spans="1:10" s="275" customFormat="1" x14ac:dyDescent="0.2">
      <c r="A60607" s="274"/>
      <c r="C60607" s="276"/>
      <c r="D60607" s="277"/>
      <c r="E60607" s="278"/>
      <c r="F60607" s="279"/>
      <c r="G60607" s="279"/>
      <c r="H60607" s="279"/>
      <c r="I60607" s="280"/>
      <c r="J60607" s="276"/>
    </row>
    <row r="60608" spans="1:10" s="275" customFormat="1" x14ac:dyDescent="0.2">
      <c r="A60608" s="274"/>
      <c r="C60608" s="276"/>
      <c r="D60608" s="277"/>
      <c r="E60608" s="278"/>
      <c r="F60608" s="279"/>
      <c r="G60608" s="279"/>
      <c r="H60608" s="279"/>
      <c r="I60608" s="280"/>
      <c r="J60608" s="276"/>
    </row>
    <row r="60609" spans="1:10" s="275" customFormat="1" x14ac:dyDescent="0.2">
      <c r="A60609" s="274"/>
      <c r="C60609" s="276"/>
      <c r="D60609" s="277"/>
      <c r="E60609" s="278"/>
      <c r="F60609" s="279"/>
      <c r="G60609" s="279"/>
      <c r="H60609" s="279"/>
      <c r="I60609" s="280"/>
      <c r="J60609" s="276"/>
    </row>
    <row r="60610" spans="1:10" s="275" customFormat="1" x14ac:dyDescent="0.2">
      <c r="A60610" s="274"/>
      <c r="C60610" s="276"/>
      <c r="D60610" s="277"/>
      <c r="E60610" s="278"/>
      <c r="F60610" s="279"/>
      <c r="G60610" s="279"/>
      <c r="H60610" s="279"/>
      <c r="I60610" s="280"/>
      <c r="J60610" s="276"/>
    </row>
    <row r="60611" spans="1:10" s="275" customFormat="1" x14ac:dyDescent="0.2">
      <c r="A60611" s="274"/>
      <c r="C60611" s="276"/>
      <c r="D60611" s="277"/>
      <c r="E60611" s="278"/>
      <c r="F60611" s="279"/>
      <c r="G60611" s="279"/>
      <c r="H60611" s="279"/>
      <c r="I60611" s="280"/>
      <c r="J60611" s="276"/>
    </row>
    <row r="60612" spans="1:10" s="275" customFormat="1" x14ac:dyDescent="0.2">
      <c r="A60612" s="274"/>
      <c r="C60612" s="276"/>
      <c r="D60612" s="277"/>
      <c r="E60612" s="278"/>
      <c r="F60612" s="279"/>
      <c r="G60612" s="279"/>
      <c r="H60612" s="279"/>
      <c r="I60612" s="280"/>
      <c r="J60612" s="276"/>
    </row>
    <row r="60613" spans="1:10" s="275" customFormat="1" x14ac:dyDescent="0.2">
      <c r="A60613" s="274"/>
      <c r="C60613" s="276"/>
      <c r="D60613" s="277"/>
      <c r="E60613" s="278"/>
      <c r="F60613" s="279"/>
      <c r="G60613" s="279"/>
      <c r="H60613" s="279"/>
      <c r="I60613" s="280"/>
      <c r="J60613" s="276"/>
    </row>
    <row r="60614" spans="1:10" s="275" customFormat="1" x14ac:dyDescent="0.2">
      <c r="A60614" s="274"/>
      <c r="C60614" s="276"/>
      <c r="D60614" s="277"/>
      <c r="E60614" s="278"/>
      <c r="F60614" s="279"/>
      <c r="G60614" s="279"/>
      <c r="H60614" s="279"/>
      <c r="I60614" s="280"/>
      <c r="J60614" s="276"/>
    </row>
    <row r="60615" spans="1:10" s="275" customFormat="1" x14ac:dyDescent="0.2">
      <c r="A60615" s="274"/>
      <c r="C60615" s="276"/>
      <c r="D60615" s="277"/>
      <c r="E60615" s="278"/>
      <c r="F60615" s="279"/>
      <c r="G60615" s="279"/>
      <c r="H60615" s="279"/>
      <c r="I60615" s="280"/>
      <c r="J60615" s="276"/>
    </row>
    <row r="60616" spans="1:10" s="275" customFormat="1" x14ac:dyDescent="0.2">
      <c r="A60616" s="274"/>
      <c r="C60616" s="276"/>
      <c r="D60616" s="277"/>
      <c r="E60616" s="278"/>
      <c r="F60616" s="279"/>
      <c r="G60616" s="279"/>
      <c r="H60616" s="279"/>
      <c r="I60616" s="280"/>
      <c r="J60616" s="276"/>
    </row>
    <row r="60617" spans="1:10" s="275" customFormat="1" x14ac:dyDescent="0.2">
      <c r="A60617" s="274"/>
      <c r="C60617" s="276"/>
      <c r="D60617" s="277"/>
      <c r="E60617" s="278"/>
      <c r="F60617" s="279"/>
      <c r="G60617" s="279"/>
      <c r="H60617" s="279"/>
      <c r="I60617" s="280"/>
      <c r="J60617" s="276"/>
    </row>
    <row r="60618" spans="1:10" s="275" customFormat="1" x14ac:dyDescent="0.2">
      <c r="A60618" s="274"/>
      <c r="C60618" s="276"/>
      <c r="D60618" s="277"/>
      <c r="E60618" s="278"/>
      <c r="F60618" s="279"/>
      <c r="G60618" s="279"/>
      <c r="H60618" s="279"/>
      <c r="I60618" s="280"/>
      <c r="J60618" s="276"/>
    </row>
    <row r="60619" spans="1:10" s="275" customFormat="1" x14ac:dyDescent="0.2">
      <c r="A60619" s="274"/>
      <c r="C60619" s="276"/>
      <c r="D60619" s="277"/>
      <c r="E60619" s="278"/>
      <c r="F60619" s="279"/>
      <c r="G60619" s="279"/>
      <c r="H60619" s="279"/>
      <c r="I60619" s="280"/>
      <c r="J60619" s="276"/>
    </row>
    <row r="60620" spans="1:10" s="275" customFormat="1" x14ac:dyDescent="0.2">
      <c r="A60620" s="274"/>
      <c r="C60620" s="276"/>
      <c r="D60620" s="277"/>
      <c r="E60620" s="278"/>
      <c r="F60620" s="279"/>
      <c r="G60620" s="279"/>
      <c r="H60620" s="279"/>
      <c r="I60620" s="280"/>
      <c r="J60620" s="276"/>
    </row>
    <row r="60621" spans="1:10" s="275" customFormat="1" x14ac:dyDescent="0.2">
      <c r="A60621" s="274"/>
      <c r="C60621" s="276"/>
      <c r="D60621" s="277"/>
      <c r="E60621" s="278"/>
      <c r="F60621" s="279"/>
      <c r="G60621" s="279"/>
      <c r="H60621" s="279"/>
      <c r="I60621" s="280"/>
      <c r="J60621" s="276"/>
    </row>
    <row r="60622" spans="1:10" s="275" customFormat="1" x14ac:dyDescent="0.2">
      <c r="A60622" s="274"/>
      <c r="C60622" s="276"/>
      <c r="D60622" s="277"/>
      <c r="E60622" s="278"/>
      <c r="F60622" s="279"/>
      <c r="G60622" s="279"/>
      <c r="H60622" s="279"/>
      <c r="I60622" s="280"/>
      <c r="J60622" s="276"/>
    </row>
    <row r="60623" spans="1:10" s="275" customFormat="1" x14ac:dyDescent="0.2">
      <c r="A60623" s="274"/>
      <c r="C60623" s="276"/>
      <c r="D60623" s="277"/>
      <c r="E60623" s="278"/>
      <c r="F60623" s="279"/>
      <c r="G60623" s="279"/>
      <c r="H60623" s="279"/>
      <c r="I60623" s="280"/>
      <c r="J60623" s="276"/>
    </row>
    <row r="60624" spans="1:10" s="275" customFormat="1" x14ac:dyDescent="0.2">
      <c r="A60624" s="274"/>
      <c r="C60624" s="276"/>
      <c r="D60624" s="277"/>
      <c r="E60624" s="278"/>
      <c r="F60624" s="279"/>
      <c r="G60624" s="279"/>
      <c r="H60624" s="279"/>
      <c r="I60624" s="280"/>
      <c r="J60624" s="276"/>
    </row>
    <row r="60625" spans="1:10" s="275" customFormat="1" x14ac:dyDescent="0.2">
      <c r="A60625" s="274"/>
      <c r="C60625" s="276"/>
      <c r="D60625" s="277"/>
      <c r="E60625" s="278"/>
      <c r="F60625" s="279"/>
      <c r="G60625" s="279"/>
      <c r="H60625" s="279"/>
      <c r="I60625" s="280"/>
      <c r="J60625" s="276"/>
    </row>
    <row r="60626" spans="1:10" s="275" customFormat="1" x14ac:dyDescent="0.2">
      <c r="A60626" s="274"/>
      <c r="C60626" s="276"/>
      <c r="D60626" s="277"/>
      <c r="E60626" s="278"/>
      <c r="F60626" s="279"/>
      <c r="G60626" s="279"/>
      <c r="H60626" s="279"/>
      <c r="I60626" s="280"/>
      <c r="J60626" s="276"/>
    </row>
    <row r="60627" spans="1:10" s="275" customFormat="1" x14ac:dyDescent="0.2">
      <c r="A60627" s="274"/>
      <c r="C60627" s="276"/>
      <c r="D60627" s="277"/>
      <c r="E60627" s="278"/>
      <c r="F60627" s="279"/>
      <c r="G60627" s="279"/>
      <c r="H60627" s="279"/>
      <c r="I60627" s="280"/>
      <c r="J60627" s="276"/>
    </row>
    <row r="60628" spans="1:10" s="275" customFormat="1" x14ac:dyDescent="0.2">
      <c r="A60628" s="274"/>
      <c r="C60628" s="276"/>
      <c r="D60628" s="277"/>
      <c r="E60628" s="278"/>
      <c r="F60628" s="279"/>
      <c r="G60628" s="279"/>
      <c r="H60628" s="279"/>
      <c r="I60628" s="280"/>
      <c r="J60628" s="276"/>
    </row>
    <row r="60629" spans="1:10" s="275" customFormat="1" x14ac:dyDescent="0.2">
      <c r="A60629" s="274"/>
      <c r="C60629" s="276"/>
      <c r="D60629" s="277"/>
      <c r="E60629" s="278"/>
      <c r="F60629" s="279"/>
      <c r="G60629" s="279"/>
      <c r="H60629" s="279"/>
      <c r="I60629" s="280"/>
      <c r="J60629" s="276"/>
    </row>
    <row r="60630" spans="1:10" s="275" customFormat="1" x14ac:dyDescent="0.2">
      <c r="A60630" s="274"/>
      <c r="C60630" s="276"/>
      <c r="D60630" s="277"/>
      <c r="E60630" s="278"/>
      <c r="F60630" s="279"/>
      <c r="G60630" s="279"/>
      <c r="H60630" s="279"/>
      <c r="I60630" s="280"/>
      <c r="J60630" s="276"/>
    </row>
    <row r="60631" spans="1:10" s="275" customFormat="1" x14ac:dyDescent="0.2">
      <c r="A60631" s="274"/>
      <c r="C60631" s="276"/>
      <c r="D60631" s="277"/>
      <c r="E60631" s="278"/>
      <c r="F60631" s="279"/>
      <c r="G60631" s="279"/>
      <c r="H60631" s="279"/>
      <c r="I60631" s="280"/>
      <c r="J60631" s="276"/>
    </row>
    <row r="60632" spans="1:10" s="275" customFormat="1" x14ac:dyDescent="0.2">
      <c r="A60632" s="274"/>
      <c r="C60632" s="276"/>
      <c r="D60632" s="277"/>
      <c r="E60632" s="278"/>
      <c r="F60632" s="279"/>
      <c r="G60632" s="279"/>
      <c r="H60632" s="279"/>
      <c r="I60632" s="280"/>
      <c r="J60632" s="276"/>
    </row>
    <row r="60633" spans="1:10" s="275" customFormat="1" x14ac:dyDescent="0.2">
      <c r="A60633" s="274"/>
      <c r="C60633" s="276"/>
      <c r="D60633" s="277"/>
      <c r="E60633" s="278"/>
      <c r="F60633" s="279"/>
      <c r="G60633" s="279"/>
      <c r="H60633" s="279"/>
      <c r="I60633" s="280"/>
      <c r="J60633" s="276"/>
    </row>
    <row r="60634" spans="1:10" s="275" customFormat="1" x14ac:dyDescent="0.2">
      <c r="A60634" s="274"/>
      <c r="C60634" s="276"/>
      <c r="D60634" s="277"/>
      <c r="E60634" s="278"/>
      <c r="F60634" s="279"/>
      <c r="G60634" s="279"/>
      <c r="H60634" s="279"/>
      <c r="I60634" s="280"/>
      <c r="J60634" s="276"/>
    </row>
    <row r="60635" spans="1:10" s="275" customFormat="1" x14ac:dyDescent="0.2">
      <c r="A60635" s="274"/>
      <c r="C60635" s="276"/>
      <c r="D60635" s="277"/>
      <c r="E60635" s="278"/>
      <c r="F60635" s="279"/>
      <c r="G60635" s="279"/>
      <c r="H60635" s="279"/>
      <c r="I60635" s="280"/>
      <c r="J60635" s="276"/>
    </row>
    <row r="60636" spans="1:10" s="275" customFormat="1" x14ac:dyDescent="0.2">
      <c r="A60636" s="274"/>
      <c r="C60636" s="276"/>
      <c r="D60636" s="277"/>
      <c r="E60636" s="278"/>
      <c r="F60636" s="279"/>
      <c r="G60636" s="279"/>
      <c r="H60636" s="279"/>
      <c r="I60636" s="280"/>
      <c r="J60636" s="276"/>
    </row>
    <row r="60637" spans="1:10" s="275" customFormat="1" x14ac:dyDescent="0.2">
      <c r="A60637" s="274"/>
      <c r="C60637" s="276"/>
      <c r="D60637" s="277"/>
      <c r="E60637" s="278"/>
      <c r="F60637" s="279"/>
      <c r="G60637" s="279"/>
      <c r="H60637" s="279"/>
      <c r="I60637" s="280"/>
      <c r="J60637" s="276"/>
    </row>
    <row r="60638" spans="1:10" s="275" customFormat="1" x14ac:dyDescent="0.2">
      <c r="A60638" s="274"/>
      <c r="C60638" s="276"/>
      <c r="D60638" s="277"/>
      <c r="E60638" s="278"/>
      <c r="F60638" s="279"/>
      <c r="G60638" s="279"/>
      <c r="H60638" s="279"/>
      <c r="I60638" s="280"/>
      <c r="J60638" s="276"/>
    </row>
    <row r="60639" spans="1:10" s="275" customFormat="1" x14ac:dyDescent="0.2">
      <c r="A60639" s="274"/>
      <c r="C60639" s="276"/>
      <c r="D60639" s="277"/>
      <c r="E60639" s="278"/>
      <c r="F60639" s="279"/>
      <c r="G60639" s="279"/>
      <c r="H60639" s="279"/>
      <c r="I60639" s="280"/>
      <c r="J60639" s="276"/>
    </row>
    <row r="60640" spans="1:10" s="275" customFormat="1" x14ac:dyDescent="0.2">
      <c r="A60640" s="274"/>
      <c r="C60640" s="276"/>
      <c r="D60640" s="277"/>
      <c r="E60640" s="278"/>
      <c r="F60640" s="279"/>
      <c r="G60640" s="279"/>
      <c r="H60640" s="279"/>
      <c r="I60640" s="280"/>
      <c r="J60640" s="276"/>
    </row>
    <row r="60641" spans="1:10" s="275" customFormat="1" x14ac:dyDescent="0.2">
      <c r="A60641" s="274"/>
      <c r="C60641" s="276"/>
      <c r="D60641" s="277"/>
      <c r="E60641" s="278"/>
      <c r="F60641" s="279"/>
      <c r="G60641" s="279"/>
      <c r="H60641" s="279"/>
      <c r="I60641" s="280"/>
      <c r="J60641" s="276"/>
    </row>
    <row r="60642" spans="1:10" s="275" customFormat="1" x14ac:dyDescent="0.2">
      <c r="A60642" s="274"/>
      <c r="C60642" s="276"/>
      <c r="D60642" s="277"/>
      <c r="E60642" s="278"/>
      <c r="F60642" s="279"/>
      <c r="G60642" s="279"/>
      <c r="H60642" s="279"/>
      <c r="I60642" s="280"/>
      <c r="J60642" s="276"/>
    </row>
    <row r="60643" spans="1:10" s="275" customFormat="1" x14ac:dyDescent="0.2">
      <c r="A60643" s="274"/>
      <c r="C60643" s="276"/>
      <c r="D60643" s="277"/>
      <c r="E60643" s="278"/>
      <c r="F60643" s="279"/>
      <c r="G60643" s="279"/>
      <c r="H60643" s="279"/>
      <c r="I60643" s="280"/>
      <c r="J60643" s="276"/>
    </row>
    <row r="60644" spans="1:10" s="275" customFormat="1" x14ac:dyDescent="0.2">
      <c r="A60644" s="274"/>
      <c r="C60644" s="276"/>
      <c r="D60644" s="277"/>
      <c r="E60644" s="278"/>
      <c r="F60644" s="279"/>
      <c r="G60644" s="279"/>
      <c r="H60644" s="279"/>
      <c r="I60644" s="280"/>
      <c r="J60644" s="276"/>
    </row>
    <row r="60645" spans="1:10" s="275" customFormat="1" x14ac:dyDescent="0.2">
      <c r="A60645" s="274"/>
      <c r="C60645" s="276"/>
      <c r="D60645" s="277"/>
      <c r="E60645" s="278"/>
      <c r="F60645" s="279"/>
      <c r="G60645" s="279"/>
      <c r="H60645" s="279"/>
      <c r="I60645" s="280"/>
      <c r="J60645" s="276"/>
    </row>
    <row r="60646" spans="1:10" s="275" customFormat="1" x14ac:dyDescent="0.2">
      <c r="A60646" s="274"/>
      <c r="C60646" s="276"/>
      <c r="D60646" s="277"/>
      <c r="E60646" s="278"/>
      <c r="F60646" s="279"/>
      <c r="G60646" s="279"/>
      <c r="H60646" s="279"/>
      <c r="I60646" s="280"/>
      <c r="J60646" s="276"/>
    </row>
    <row r="60647" spans="1:10" s="275" customFormat="1" x14ac:dyDescent="0.2">
      <c r="A60647" s="274"/>
      <c r="C60647" s="276"/>
      <c r="D60647" s="277"/>
      <c r="E60647" s="278"/>
      <c r="F60647" s="279"/>
      <c r="G60647" s="279"/>
      <c r="H60647" s="279"/>
      <c r="I60647" s="280"/>
      <c r="J60647" s="276"/>
    </row>
    <row r="60648" spans="1:10" s="275" customFormat="1" x14ac:dyDescent="0.2">
      <c r="A60648" s="274"/>
      <c r="C60648" s="276"/>
      <c r="D60648" s="277"/>
      <c r="E60648" s="278"/>
      <c r="F60648" s="279"/>
      <c r="G60648" s="279"/>
      <c r="H60648" s="279"/>
      <c r="I60648" s="280"/>
      <c r="J60648" s="276"/>
    </row>
    <row r="60649" spans="1:10" s="275" customFormat="1" x14ac:dyDescent="0.2">
      <c r="A60649" s="274"/>
      <c r="C60649" s="276"/>
      <c r="D60649" s="277"/>
      <c r="E60649" s="278"/>
      <c r="F60649" s="279"/>
      <c r="G60649" s="279"/>
      <c r="H60649" s="279"/>
      <c r="I60649" s="280"/>
      <c r="J60649" s="276"/>
    </row>
    <row r="60650" spans="1:10" s="275" customFormat="1" x14ac:dyDescent="0.2">
      <c r="A60650" s="274"/>
      <c r="C60650" s="276"/>
      <c r="D60650" s="277"/>
      <c r="E60650" s="278"/>
      <c r="F60650" s="279"/>
      <c r="G60650" s="279"/>
      <c r="H60650" s="279"/>
      <c r="I60650" s="280"/>
      <c r="J60650" s="276"/>
    </row>
    <row r="60651" spans="1:10" s="275" customFormat="1" x14ac:dyDescent="0.2">
      <c r="A60651" s="274"/>
      <c r="C60651" s="276"/>
      <c r="D60651" s="277"/>
      <c r="E60651" s="278"/>
      <c r="F60651" s="279"/>
      <c r="G60651" s="279"/>
      <c r="H60651" s="279"/>
      <c r="I60651" s="280"/>
      <c r="J60651" s="276"/>
    </row>
    <row r="60652" spans="1:10" s="275" customFormat="1" x14ac:dyDescent="0.2">
      <c r="A60652" s="274"/>
      <c r="C60652" s="276"/>
      <c r="D60652" s="277"/>
      <c r="E60652" s="278"/>
      <c r="F60652" s="279"/>
      <c r="G60652" s="279"/>
      <c r="H60652" s="279"/>
      <c r="I60652" s="280"/>
      <c r="J60652" s="276"/>
    </row>
    <row r="60653" spans="1:10" s="275" customFormat="1" x14ac:dyDescent="0.2">
      <c r="A60653" s="274"/>
      <c r="C60653" s="276"/>
      <c r="D60653" s="277"/>
      <c r="E60653" s="278"/>
      <c r="F60653" s="279"/>
      <c r="G60653" s="279"/>
      <c r="H60653" s="279"/>
      <c r="I60653" s="280"/>
      <c r="J60653" s="276"/>
    </row>
    <row r="60654" spans="1:10" s="275" customFormat="1" x14ac:dyDescent="0.2">
      <c r="A60654" s="274"/>
      <c r="C60654" s="276"/>
      <c r="D60654" s="277"/>
      <c r="E60654" s="278"/>
      <c r="F60654" s="279"/>
      <c r="G60654" s="279"/>
      <c r="H60654" s="279"/>
      <c r="I60654" s="280"/>
      <c r="J60654" s="276"/>
    </row>
    <row r="60655" spans="1:10" s="275" customFormat="1" x14ac:dyDescent="0.2">
      <c r="A60655" s="274"/>
      <c r="C60655" s="276"/>
      <c r="D60655" s="277"/>
      <c r="E60655" s="278"/>
      <c r="F60655" s="279"/>
      <c r="G60655" s="279"/>
      <c r="H60655" s="279"/>
      <c r="I60655" s="280"/>
      <c r="J60655" s="276"/>
    </row>
    <row r="60656" spans="1:10" s="275" customFormat="1" x14ac:dyDescent="0.2">
      <c r="A60656" s="274"/>
      <c r="C60656" s="276"/>
      <c r="D60656" s="277"/>
      <c r="E60656" s="278"/>
      <c r="F60656" s="279"/>
      <c r="G60656" s="279"/>
      <c r="H60656" s="279"/>
      <c r="I60656" s="280"/>
      <c r="J60656" s="276"/>
    </row>
    <row r="60657" spans="1:10" s="275" customFormat="1" x14ac:dyDescent="0.2">
      <c r="A60657" s="274"/>
      <c r="C60657" s="276"/>
      <c r="D60657" s="277"/>
      <c r="E60657" s="278"/>
      <c r="F60657" s="279"/>
      <c r="G60657" s="279"/>
      <c r="H60657" s="279"/>
      <c r="I60657" s="280"/>
      <c r="J60657" s="276"/>
    </row>
    <row r="60658" spans="1:10" s="275" customFormat="1" x14ac:dyDescent="0.2">
      <c r="A60658" s="274"/>
      <c r="C60658" s="276"/>
      <c r="D60658" s="277"/>
      <c r="E60658" s="278"/>
      <c r="F60658" s="279"/>
      <c r="G60658" s="279"/>
      <c r="H60658" s="279"/>
      <c r="I60658" s="280"/>
      <c r="J60658" s="276"/>
    </row>
    <row r="60659" spans="1:10" s="275" customFormat="1" x14ac:dyDescent="0.2">
      <c r="A60659" s="274"/>
      <c r="C60659" s="276"/>
      <c r="D60659" s="277"/>
      <c r="E60659" s="278"/>
      <c r="F60659" s="279"/>
      <c r="G60659" s="279"/>
      <c r="H60659" s="279"/>
      <c r="I60659" s="280"/>
      <c r="J60659" s="276"/>
    </row>
    <row r="60660" spans="1:10" s="275" customFormat="1" x14ac:dyDescent="0.2">
      <c r="A60660" s="274"/>
      <c r="C60660" s="276"/>
      <c r="D60660" s="277"/>
      <c r="E60660" s="278"/>
      <c r="F60660" s="279"/>
      <c r="G60660" s="279"/>
      <c r="H60660" s="279"/>
      <c r="I60660" s="280"/>
      <c r="J60660" s="276"/>
    </row>
    <row r="60661" spans="1:10" s="275" customFormat="1" x14ac:dyDescent="0.2">
      <c r="A60661" s="274"/>
      <c r="C60661" s="276"/>
      <c r="D60661" s="277"/>
      <c r="E60661" s="278"/>
      <c r="F60661" s="279"/>
      <c r="G60661" s="279"/>
      <c r="H60661" s="279"/>
      <c r="I60661" s="280"/>
      <c r="J60661" s="276"/>
    </row>
    <row r="60662" spans="1:10" s="275" customFormat="1" x14ac:dyDescent="0.2">
      <c r="A60662" s="274"/>
      <c r="C60662" s="276"/>
      <c r="D60662" s="277"/>
      <c r="E60662" s="278"/>
      <c r="F60662" s="279"/>
      <c r="G60662" s="279"/>
      <c r="H60662" s="279"/>
      <c r="I60662" s="280"/>
      <c r="J60662" s="276"/>
    </row>
    <row r="60663" spans="1:10" s="275" customFormat="1" x14ac:dyDescent="0.2">
      <c r="A60663" s="274"/>
      <c r="C60663" s="276"/>
      <c r="D60663" s="277"/>
      <c r="E60663" s="278"/>
      <c r="F60663" s="279"/>
      <c r="G60663" s="279"/>
      <c r="H60663" s="279"/>
      <c r="I60663" s="280"/>
      <c r="J60663" s="276"/>
    </row>
    <row r="60664" spans="1:10" s="275" customFormat="1" x14ac:dyDescent="0.2">
      <c r="A60664" s="274"/>
      <c r="C60664" s="276"/>
      <c r="D60664" s="277"/>
      <c r="E60664" s="278"/>
      <c r="F60664" s="279"/>
      <c r="G60664" s="279"/>
      <c r="H60664" s="279"/>
      <c r="I60664" s="280"/>
      <c r="J60664" s="276"/>
    </row>
    <row r="60665" spans="1:10" s="275" customFormat="1" x14ac:dyDescent="0.2">
      <c r="A60665" s="274"/>
      <c r="C60665" s="276"/>
      <c r="D60665" s="277"/>
      <c r="E60665" s="278"/>
      <c r="F60665" s="279"/>
      <c r="G60665" s="279"/>
      <c r="H60665" s="279"/>
      <c r="I60665" s="280"/>
      <c r="J60665" s="276"/>
    </row>
    <row r="60666" spans="1:10" s="275" customFormat="1" x14ac:dyDescent="0.2">
      <c r="A60666" s="274"/>
      <c r="C60666" s="276"/>
      <c r="D60666" s="277"/>
      <c r="E60666" s="278"/>
      <c r="F60666" s="279"/>
      <c r="G60666" s="279"/>
      <c r="H60666" s="279"/>
      <c r="I60666" s="280"/>
      <c r="J60666" s="276"/>
    </row>
    <row r="60667" spans="1:10" s="275" customFormat="1" x14ac:dyDescent="0.2">
      <c r="A60667" s="274"/>
      <c r="C60667" s="276"/>
      <c r="D60667" s="277"/>
      <c r="E60667" s="278"/>
      <c r="F60667" s="279"/>
      <c r="G60667" s="279"/>
      <c r="H60667" s="279"/>
      <c r="I60667" s="280"/>
      <c r="J60667" s="276"/>
    </row>
    <row r="60668" spans="1:10" s="275" customFormat="1" x14ac:dyDescent="0.2">
      <c r="A60668" s="274"/>
      <c r="C60668" s="276"/>
      <c r="D60668" s="277"/>
      <c r="E60668" s="278"/>
      <c r="F60668" s="279"/>
      <c r="G60668" s="279"/>
      <c r="H60668" s="279"/>
      <c r="I60668" s="280"/>
      <c r="J60668" s="276"/>
    </row>
    <row r="60669" spans="1:10" s="275" customFormat="1" x14ac:dyDescent="0.2">
      <c r="A60669" s="274"/>
      <c r="C60669" s="276"/>
      <c r="D60669" s="277"/>
      <c r="E60669" s="278"/>
      <c r="F60669" s="279"/>
      <c r="G60669" s="279"/>
      <c r="H60669" s="279"/>
      <c r="I60669" s="280"/>
      <c r="J60669" s="276"/>
    </row>
    <row r="60670" spans="1:10" s="275" customFormat="1" x14ac:dyDescent="0.2">
      <c r="A60670" s="274"/>
      <c r="C60670" s="276"/>
      <c r="D60670" s="277"/>
      <c r="E60670" s="278"/>
      <c r="F60670" s="279"/>
      <c r="G60670" s="279"/>
      <c r="H60670" s="279"/>
      <c r="I60670" s="280"/>
      <c r="J60670" s="276"/>
    </row>
    <row r="60671" spans="1:10" s="275" customFormat="1" x14ac:dyDescent="0.2">
      <c r="A60671" s="274"/>
      <c r="C60671" s="276"/>
      <c r="D60671" s="277"/>
      <c r="E60671" s="278"/>
      <c r="F60671" s="279"/>
      <c r="G60671" s="279"/>
      <c r="H60671" s="279"/>
      <c r="I60671" s="280"/>
      <c r="J60671" s="276"/>
    </row>
    <row r="60672" spans="1:10" s="275" customFormat="1" x14ac:dyDescent="0.2">
      <c r="A60672" s="274"/>
      <c r="C60672" s="276"/>
      <c r="D60672" s="277"/>
      <c r="E60672" s="278"/>
      <c r="F60672" s="279"/>
      <c r="G60672" s="279"/>
      <c r="H60672" s="279"/>
      <c r="I60672" s="280"/>
      <c r="J60672" s="276"/>
    </row>
    <row r="60673" spans="1:10" s="275" customFormat="1" x14ac:dyDescent="0.2">
      <c r="A60673" s="274"/>
      <c r="C60673" s="276"/>
      <c r="D60673" s="277"/>
      <c r="E60673" s="278"/>
      <c r="F60673" s="279"/>
      <c r="G60673" s="279"/>
      <c r="H60673" s="279"/>
      <c r="I60673" s="280"/>
      <c r="J60673" s="276"/>
    </row>
    <row r="60674" spans="1:10" s="275" customFormat="1" x14ac:dyDescent="0.2">
      <c r="A60674" s="274"/>
      <c r="C60674" s="276"/>
      <c r="D60674" s="277"/>
      <c r="E60674" s="278"/>
      <c r="F60674" s="279"/>
      <c r="G60674" s="279"/>
      <c r="H60674" s="279"/>
      <c r="I60674" s="280"/>
      <c r="J60674" s="276"/>
    </row>
    <row r="60675" spans="1:10" s="275" customFormat="1" x14ac:dyDescent="0.2">
      <c r="A60675" s="274"/>
      <c r="C60675" s="276"/>
      <c r="D60675" s="277"/>
      <c r="E60675" s="278"/>
      <c r="F60675" s="279"/>
      <c r="G60675" s="279"/>
      <c r="H60675" s="279"/>
      <c r="I60675" s="280"/>
      <c r="J60675" s="276"/>
    </row>
    <row r="60676" spans="1:10" s="275" customFormat="1" x14ac:dyDescent="0.2">
      <c r="A60676" s="274"/>
      <c r="C60676" s="276"/>
      <c r="D60676" s="277"/>
      <c r="E60676" s="278"/>
      <c r="F60676" s="279"/>
      <c r="G60676" s="279"/>
      <c r="H60676" s="279"/>
      <c r="I60676" s="280"/>
      <c r="J60676" s="276"/>
    </row>
    <row r="60677" spans="1:10" s="275" customFormat="1" x14ac:dyDescent="0.2">
      <c r="A60677" s="274"/>
      <c r="C60677" s="276"/>
      <c r="D60677" s="277"/>
      <c r="E60677" s="278"/>
      <c r="F60677" s="279"/>
      <c r="G60677" s="279"/>
      <c r="H60677" s="279"/>
      <c r="I60677" s="280"/>
      <c r="J60677" s="276"/>
    </row>
    <row r="60678" spans="1:10" s="275" customFormat="1" x14ac:dyDescent="0.2">
      <c r="A60678" s="274"/>
      <c r="C60678" s="276"/>
      <c r="D60678" s="277"/>
      <c r="E60678" s="278"/>
      <c r="F60678" s="279"/>
      <c r="G60678" s="279"/>
      <c r="H60678" s="279"/>
      <c r="I60678" s="280"/>
      <c r="J60678" s="276"/>
    </row>
    <row r="60679" spans="1:10" s="275" customFormat="1" x14ac:dyDescent="0.2">
      <c r="A60679" s="274"/>
      <c r="C60679" s="276"/>
      <c r="D60679" s="277"/>
      <c r="E60679" s="278"/>
      <c r="F60679" s="279"/>
      <c r="G60679" s="279"/>
      <c r="H60679" s="279"/>
      <c r="I60679" s="280"/>
      <c r="J60679" s="276"/>
    </row>
    <row r="60680" spans="1:10" s="275" customFormat="1" x14ac:dyDescent="0.2">
      <c r="A60680" s="274"/>
      <c r="C60680" s="276"/>
      <c r="D60680" s="277"/>
      <c r="E60680" s="278"/>
      <c r="F60680" s="279"/>
      <c r="G60680" s="279"/>
      <c r="H60680" s="279"/>
      <c r="I60680" s="280"/>
      <c r="J60680" s="276"/>
    </row>
    <row r="60681" spans="1:10" s="275" customFormat="1" x14ac:dyDescent="0.2">
      <c r="A60681" s="274"/>
      <c r="C60681" s="276"/>
      <c r="D60681" s="277"/>
      <c r="E60681" s="278"/>
      <c r="F60681" s="279"/>
      <c r="G60681" s="279"/>
      <c r="H60681" s="279"/>
      <c r="I60681" s="280"/>
      <c r="J60681" s="276"/>
    </row>
    <row r="60682" spans="1:10" s="275" customFormat="1" x14ac:dyDescent="0.2">
      <c r="A60682" s="274"/>
      <c r="C60682" s="276"/>
      <c r="D60682" s="277"/>
      <c r="E60682" s="278"/>
      <c r="F60682" s="279"/>
      <c r="G60682" s="279"/>
      <c r="H60682" s="279"/>
      <c r="I60682" s="280"/>
      <c r="J60682" s="276"/>
    </row>
    <row r="60683" spans="1:10" s="275" customFormat="1" x14ac:dyDescent="0.2">
      <c r="A60683" s="274"/>
      <c r="C60683" s="276"/>
      <c r="D60683" s="277"/>
      <c r="E60683" s="278"/>
      <c r="F60683" s="279"/>
      <c r="G60683" s="279"/>
      <c r="H60683" s="279"/>
      <c r="I60683" s="280"/>
      <c r="J60683" s="276"/>
    </row>
    <row r="60684" spans="1:10" s="275" customFormat="1" x14ac:dyDescent="0.2">
      <c r="A60684" s="274"/>
      <c r="C60684" s="276"/>
      <c r="D60684" s="277"/>
      <c r="E60684" s="278"/>
      <c r="F60684" s="279"/>
      <c r="G60684" s="279"/>
      <c r="H60684" s="279"/>
      <c r="I60684" s="280"/>
      <c r="J60684" s="276"/>
    </row>
    <row r="60685" spans="1:10" s="275" customFormat="1" x14ac:dyDescent="0.2">
      <c r="A60685" s="274"/>
      <c r="C60685" s="276"/>
      <c r="D60685" s="277"/>
      <c r="E60685" s="278"/>
      <c r="F60685" s="279"/>
      <c r="G60685" s="279"/>
      <c r="H60685" s="279"/>
      <c r="I60685" s="280"/>
      <c r="J60685" s="276"/>
    </row>
    <row r="60686" spans="1:10" s="275" customFormat="1" x14ac:dyDescent="0.2">
      <c r="A60686" s="274"/>
      <c r="C60686" s="276"/>
      <c r="D60686" s="277"/>
      <c r="E60686" s="278"/>
      <c r="F60686" s="279"/>
      <c r="G60686" s="279"/>
      <c r="H60686" s="279"/>
      <c r="I60686" s="280"/>
      <c r="J60686" s="276"/>
    </row>
    <row r="60687" spans="1:10" s="275" customFormat="1" x14ac:dyDescent="0.2">
      <c r="A60687" s="274"/>
      <c r="C60687" s="276"/>
      <c r="D60687" s="277"/>
      <c r="E60687" s="278"/>
      <c r="F60687" s="279"/>
      <c r="G60687" s="279"/>
      <c r="H60687" s="279"/>
      <c r="I60687" s="280"/>
      <c r="J60687" s="276"/>
    </row>
    <row r="60688" spans="1:10" s="275" customFormat="1" x14ac:dyDescent="0.2">
      <c r="A60688" s="274"/>
      <c r="C60688" s="276"/>
      <c r="D60688" s="277"/>
      <c r="E60688" s="278"/>
      <c r="F60688" s="279"/>
      <c r="G60688" s="279"/>
      <c r="H60688" s="279"/>
      <c r="I60688" s="280"/>
      <c r="J60688" s="276"/>
    </row>
    <row r="60689" spans="1:10" s="275" customFormat="1" x14ac:dyDescent="0.2">
      <c r="A60689" s="274"/>
      <c r="C60689" s="276"/>
      <c r="D60689" s="277"/>
      <c r="E60689" s="278"/>
      <c r="F60689" s="279"/>
      <c r="G60689" s="279"/>
      <c r="H60689" s="279"/>
      <c r="I60689" s="280"/>
      <c r="J60689" s="276"/>
    </row>
    <row r="60690" spans="1:10" s="275" customFormat="1" x14ac:dyDescent="0.2">
      <c r="A60690" s="274"/>
      <c r="C60690" s="276"/>
      <c r="D60690" s="277"/>
      <c r="E60690" s="278"/>
      <c r="F60690" s="279"/>
      <c r="G60690" s="279"/>
      <c r="H60690" s="279"/>
      <c r="I60690" s="280"/>
      <c r="J60690" s="276"/>
    </row>
    <row r="60691" spans="1:10" s="275" customFormat="1" x14ac:dyDescent="0.2">
      <c r="A60691" s="274"/>
      <c r="C60691" s="276"/>
      <c r="D60691" s="277"/>
      <c r="E60691" s="278"/>
      <c r="F60691" s="279"/>
      <c r="G60691" s="279"/>
      <c r="H60691" s="279"/>
      <c r="I60691" s="280"/>
      <c r="J60691" s="276"/>
    </row>
    <row r="60692" spans="1:10" s="275" customFormat="1" x14ac:dyDescent="0.2">
      <c r="A60692" s="274"/>
      <c r="C60692" s="276"/>
      <c r="D60692" s="277"/>
      <c r="E60692" s="278"/>
      <c r="F60692" s="279"/>
      <c r="G60692" s="279"/>
      <c r="H60692" s="279"/>
      <c r="I60692" s="280"/>
      <c r="J60692" s="276"/>
    </row>
    <row r="60693" spans="1:10" s="275" customFormat="1" x14ac:dyDescent="0.2">
      <c r="A60693" s="274"/>
      <c r="C60693" s="276"/>
      <c r="D60693" s="277"/>
      <c r="E60693" s="278"/>
      <c r="F60693" s="279"/>
      <c r="G60693" s="279"/>
      <c r="H60693" s="279"/>
      <c r="I60693" s="280"/>
      <c r="J60693" s="276"/>
    </row>
    <row r="60694" spans="1:10" s="275" customFormat="1" x14ac:dyDescent="0.2">
      <c r="A60694" s="274"/>
      <c r="C60694" s="276"/>
      <c r="D60694" s="277"/>
      <c r="E60694" s="278"/>
      <c r="F60694" s="279"/>
      <c r="G60694" s="279"/>
      <c r="H60694" s="279"/>
      <c r="I60694" s="280"/>
      <c r="J60694" s="276"/>
    </row>
    <row r="60695" spans="1:10" s="275" customFormat="1" x14ac:dyDescent="0.2">
      <c r="A60695" s="274"/>
      <c r="C60695" s="276"/>
      <c r="D60695" s="277"/>
      <c r="E60695" s="278"/>
      <c r="F60695" s="279"/>
      <c r="G60695" s="279"/>
      <c r="H60695" s="279"/>
      <c r="I60695" s="280"/>
      <c r="J60695" s="276"/>
    </row>
    <row r="60696" spans="1:10" s="275" customFormat="1" x14ac:dyDescent="0.2">
      <c r="A60696" s="274"/>
      <c r="C60696" s="276"/>
      <c r="D60696" s="277"/>
      <c r="E60696" s="278"/>
      <c r="F60696" s="279"/>
      <c r="G60696" s="279"/>
      <c r="H60696" s="279"/>
      <c r="I60696" s="280"/>
      <c r="J60696" s="276"/>
    </row>
    <row r="60697" spans="1:10" s="275" customFormat="1" x14ac:dyDescent="0.2">
      <c r="A60697" s="274"/>
      <c r="C60697" s="276"/>
      <c r="D60697" s="277"/>
      <c r="E60697" s="278"/>
      <c r="F60697" s="279"/>
      <c r="G60697" s="279"/>
      <c r="H60697" s="279"/>
      <c r="I60697" s="280"/>
      <c r="J60697" s="276"/>
    </row>
    <row r="60698" spans="1:10" s="275" customFormat="1" x14ac:dyDescent="0.2">
      <c r="A60698" s="274"/>
      <c r="C60698" s="276"/>
      <c r="D60698" s="277"/>
      <c r="E60698" s="278"/>
      <c r="F60698" s="279"/>
      <c r="G60698" s="279"/>
      <c r="H60698" s="279"/>
      <c r="I60698" s="280"/>
      <c r="J60698" s="276"/>
    </row>
    <row r="60699" spans="1:10" s="275" customFormat="1" x14ac:dyDescent="0.2">
      <c r="A60699" s="274"/>
      <c r="C60699" s="276"/>
      <c r="D60699" s="277"/>
      <c r="E60699" s="278"/>
      <c r="F60699" s="279"/>
      <c r="G60699" s="279"/>
      <c r="H60699" s="279"/>
      <c r="I60699" s="280"/>
      <c r="J60699" s="276"/>
    </row>
    <row r="60700" spans="1:10" s="275" customFormat="1" x14ac:dyDescent="0.2">
      <c r="A60700" s="274"/>
      <c r="C60700" s="276"/>
      <c r="D60700" s="277"/>
      <c r="E60700" s="278"/>
      <c r="F60700" s="279"/>
      <c r="G60700" s="279"/>
      <c r="H60700" s="279"/>
      <c r="I60700" s="280"/>
      <c r="J60700" s="276"/>
    </row>
    <row r="60701" spans="1:10" s="275" customFormat="1" x14ac:dyDescent="0.2">
      <c r="A60701" s="274"/>
      <c r="C60701" s="276"/>
      <c r="D60701" s="277"/>
      <c r="E60701" s="278"/>
      <c r="F60701" s="279"/>
      <c r="G60701" s="279"/>
      <c r="H60701" s="279"/>
      <c r="I60701" s="280"/>
      <c r="J60701" s="276"/>
    </row>
    <row r="60702" spans="1:10" s="275" customFormat="1" x14ac:dyDescent="0.2">
      <c r="A60702" s="274"/>
      <c r="C60702" s="276"/>
      <c r="D60702" s="277"/>
      <c r="E60702" s="278"/>
      <c r="F60702" s="279"/>
      <c r="G60702" s="279"/>
      <c r="H60702" s="279"/>
      <c r="I60702" s="280"/>
      <c r="J60702" s="276"/>
    </row>
    <row r="60703" spans="1:10" s="275" customFormat="1" x14ac:dyDescent="0.2">
      <c r="A60703" s="274"/>
      <c r="C60703" s="276"/>
      <c r="D60703" s="277"/>
      <c r="E60703" s="278"/>
      <c r="F60703" s="279"/>
      <c r="G60703" s="279"/>
      <c r="H60703" s="279"/>
      <c r="I60703" s="280"/>
      <c r="J60703" s="276"/>
    </row>
    <row r="60704" spans="1:10" s="275" customFormat="1" x14ac:dyDescent="0.2">
      <c r="A60704" s="274"/>
      <c r="C60704" s="276"/>
      <c r="D60704" s="277"/>
      <c r="E60704" s="278"/>
      <c r="F60704" s="279"/>
      <c r="G60704" s="279"/>
      <c r="H60704" s="279"/>
      <c r="I60704" s="280"/>
      <c r="J60704" s="276"/>
    </row>
    <row r="60705" spans="1:10" s="275" customFormat="1" x14ac:dyDescent="0.2">
      <c r="A60705" s="274"/>
      <c r="C60705" s="276"/>
      <c r="D60705" s="277"/>
      <c r="E60705" s="278"/>
      <c r="F60705" s="279"/>
      <c r="G60705" s="279"/>
      <c r="H60705" s="279"/>
      <c r="I60705" s="280"/>
      <c r="J60705" s="276"/>
    </row>
    <row r="60706" spans="1:10" s="275" customFormat="1" x14ac:dyDescent="0.2">
      <c r="A60706" s="274"/>
      <c r="C60706" s="276"/>
      <c r="D60706" s="277"/>
      <c r="E60706" s="278"/>
      <c r="F60706" s="279"/>
      <c r="G60706" s="279"/>
      <c r="H60706" s="279"/>
      <c r="I60706" s="280"/>
      <c r="J60706" s="276"/>
    </row>
    <row r="60707" spans="1:10" s="275" customFormat="1" x14ac:dyDescent="0.2">
      <c r="A60707" s="274"/>
      <c r="C60707" s="276"/>
      <c r="D60707" s="277"/>
      <c r="E60707" s="278"/>
      <c r="F60707" s="279"/>
      <c r="G60707" s="279"/>
      <c r="H60707" s="279"/>
      <c r="I60707" s="280"/>
      <c r="J60707" s="276"/>
    </row>
    <row r="60708" spans="1:10" s="275" customFormat="1" x14ac:dyDescent="0.2">
      <c r="A60708" s="274"/>
      <c r="C60708" s="276"/>
      <c r="D60708" s="277"/>
      <c r="E60708" s="278"/>
      <c r="F60708" s="279"/>
      <c r="G60708" s="279"/>
      <c r="H60708" s="279"/>
      <c r="I60708" s="280"/>
      <c r="J60708" s="276"/>
    </row>
    <row r="60709" spans="1:10" s="275" customFormat="1" x14ac:dyDescent="0.2">
      <c r="A60709" s="274"/>
      <c r="C60709" s="276"/>
      <c r="D60709" s="277"/>
      <c r="E60709" s="278"/>
      <c r="F60709" s="279"/>
      <c r="G60709" s="279"/>
      <c r="H60709" s="279"/>
      <c r="I60709" s="280"/>
      <c r="J60709" s="276"/>
    </row>
    <row r="60710" spans="1:10" s="275" customFormat="1" x14ac:dyDescent="0.2">
      <c r="A60710" s="274"/>
      <c r="C60710" s="276"/>
      <c r="D60710" s="277"/>
      <c r="E60710" s="278"/>
      <c r="F60710" s="279"/>
      <c r="G60710" s="279"/>
      <c r="H60710" s="279"/>
      <c r="I60710" s="280"/>
      <c r="J60710" s="276"/>
    </row>
    <row r="60711" spans="1:10" s="275" customFormat="1" x14ac:dyDescent="0.2">
      <c r="A60711" s="274"/>
      <c r="C60711" s="276"/>
      <c r="D60711" s="277"/>
      <c r="E60711" s="278"/>
      <c r="F60711" s="279"/>
      <c r="G60711" s="279"/>
      <c r="H60711" s="279"/>
      <c r="I60711" s="280"/>
      <c r="J60711" s="276"/>
    </row>
    <row r="60712" spans="1:10" s="275" customFormat="1" x14ac:dyDescent="0.2">
      <c r="A60712" s="274"/>
      <c r="C60712" s="276"/>
      <c r="D60712" s="277"/>
      <c r="E60712" s="278"/>
      <c r="F60712" s="279"/>
      <c r="G60712" s="279"/>
      <c r="H60712" s="279"/>
      <c r="I60712" s="280"/>
      <c r="J60712" s="276"/>
    </row>
    <row r="60713" spans="1:10" s="275" customFormat="1" x14ac:dyDescent="0.2">
      <c r="A60713" s="274"/>
      <c r="C60713" s="276"/>
      <c r="D60713" s="277"/>
      <c r="E60713" s="278"/>
      <c r="F60713" s="279"/>
      <c r="G60713" s="279"/>
      <c r="H60713" s="279"/>
      <c r="I60713" s="280"/>
      <c r="J60713" s="276"/>
    </row>
    <row r="60714" spans="1:10" s="275" customFormat="1" x14ac:dyDescent="0.2">
      <c r="A60714" s="274"/>
      <c r="C60714" s="276"/>
      <c r="D60714" s="277"/>
      <c r="E60714" s="278"/>
      <c r="F60714" s="279"/>
      <c r="G60714" s="279"/>
      <c r="H60714" s="279"/>
      <c r="I60714" s="280"/>
      <c r="J60714" s="276"/>
    </row>
    <row r="60715" spans="1:10" s="275" customFormat="1" x14ac:dyDescent="0.2">
      <c r="A60715" s="274"/>
      <c r="C60715" s="276"/>
      <c r="D60715" s="277"/>
      <c r="E60715" s="278"/>
      <c r="F60715" s="279"/>
      <c r="G60715" s="279"/>
      <c r="H60715" s="279"/>
      <c r="I60715" s="280"/>
      <c r="J60715" s="276"/>
    </row>
    <row r="60716" spans="1:10" s="275" customFormat="1" x14ac:dyDescent="0.2">
      <c r="A60716" s="274"/>
      <c r="C60716" s="276"/>
      <c r="D60716" s="277"/>
      <c r="E60716" s="278"/>
      <c r="F60716" s="279"/>
      <c r="G60716" s="279"/>
      <c r="H60716" s="279"/>
      <c r="I60716" s="280"/>
      <c r="J60716" s="276"/>
    </row>
    <row r="60717" spans="1:10" s="275" customFormat="1" x14ac:dyDescent="0.2">
      <c r="A60717" s="274"/>
      <c r="C60717" s="276"/>
      <c r="D60717" s="277"/>
      <c r="E60717" s="278"/>
      <c r="F60717" s="279"/>
      <c r="G60717" s="279"/>
      <c r="H60717" s="279"/>
      <c r="I60717" s="280"/>
      <c r="J60717" s="276"/>
    </row>
    <row r="60718" spans="1:10" s="275" customFormat="1" x14ac:dyDescent="0.2">
      <c r="A60718" s="274"/>
      <c r="C60718" s="276"/>
      <c r="D60718" s="277"/>
      <c r="E60718" s="278"/>
      <c r="F60718" s="279"/>
      <c r="G60718" s="279"/>
      <c r="H60718" s="279"/>
      <c r="I60718" s="280"/>
      <c r="J60718" s="276"/>
    </row>
    <row r="60719" spans="1:10" s="275" customFormat="1" x14ac:dyDescent="0.2">
      <c r="A60719" s="274"/>
      <c r="C60719" s="276"/>
      <c r="D60719" s="277"/>
      <c r="E60719" s="278"/>
      <c r="F60719" s="279"/>
      <c r="G60719" s="279"/>
      <c r="H60719" s="279"/>
      <c r="I60719" s="280"/>
      <c r="J60719" s="276"/>
    </row>
    <row r="60720" spans="1:10" s="275" customFormat="1" x14ac:dyDescent="0.2">
      <c r="A60720" s="274"/>
      <c r="C60720" s="276"/>
      <c r="D60720" s="277"/>
      <c r="E60720" s="278"/>
      <c r="F60720" s="279"/>
      <c r="G60720" s="279"/>
      <c r="H60720" s="279"/>
      <c r="I60720" s="280"/>
      <c r="J60720" s="276"/>
    </row>
    <row r="60721" spans="1:10" s="275" customFormat="1" x14ac:dyDescent="0.2">
      <c r="A60721" s="274"/>
      <c r="C60721" s="276"/>
      <c r="D60721" s="277"/>
      <c r="E60721" s="278"/>
      <c r="F60721" s="279"/>
      <c r="G60721" s="279"/>
      <c r="H60721" s="279"/>
      <c r="I60721" s="280"/>
      <c r="J60721" s="276"/>
    </row>
    <row r="60722" spans="1:10" s="275" customFormat="1" x14ac:dyDescent="0.2">
      <c r="A60722" s="274"/>
      <c r="C60722" s="276"/>
      <c r="D60722" s="277"/>
      <c r="E60722" s="278"/>
      <c r="F60722" s="279"/>
      <c r="G60722" s="279"/>
      <c r="H60722" s="279"/>
      <c r="I60722" s="280"/>
      <c r="J60722" s="276"/>
    </row>
    <row r="60723" spans="1:10" s="275" customFormat="1" x14ac:dyDescent="0.2">
      <c r="A60723" s="274"/>
      <c r="C60723" s="276"/>
      <c r="D60723" s="277"/>
      <c r="E60723" s="278"/>
      <c r="F60723" s="279"/>
      <c r="G60723" s="279"/>
      <c r="H60723" s="279"/>
      <c r="I60723" s="280"/>
      <c r="J60723" s="276"/>
    </row>
    <row r="60724" spans="1:10" s="275" customFormat="1" x14ac:dyDescent="0.2">
      <c r="A60724" s="274"/>
      <c r="C60724" s="276"/>
      <c r="D60724" s="277"/>
      <c r="E60724" s="278"/>
      <c r="F60724" s="279"/>
      <c r="G60724" s="279"/>
      <c r="H60724" s="279"/>
      <c r="I60724" s="280"/>
      <c r="J60724" s="276"/>
    </row>
    <row r="60725" spans="1:10" s="275" customFormat="1" x14ac:dyDescent="0.2">
      <c r="A60725" s="274"/>
      <c r="C60725" s="276"/>
      <c r="D60725" s="277"/>
      <c r="E60725" s="278"/>
      <c r="F60725" s="279"/>
      <c r="G60725" s="279"/>
      <c r="H60725" s="279"/>
      <c r="I60725" s="280"/>
      <c r="J60725" s="276"/>
    </row>
    <row r="60726" spans="1:10" s="275" customFormat="1" x14ac:dyDescent="0.2">
      <c r="A60726" s="274"/>
      <c r="C60726" s="276"/>
      <c r="D60726" s="277"/>
      <c r="E60726" s="278"/>
      <c r="F60726" s="279"/>
      <c r="G60726" s="279"/>
      <c r="H60726" s="279"/>
      <c r="I60726" s="280"/>
      <c r="J60726" s="276"/>
    </row>
    <row r="60727" spans="1:10" s="275" customFormat="1" x14ac:dyDescent="0.2">
      <c r="A60727" s="274"/>
      <c r="C60727" s="276"/>
      <c r="D60727" s="277"/>
      <c r="E60727" s="278"/>
      <c r="F60727" s="279"/>
      <c r="G60727" s="279"/>
      <c r="H60727" s="279"/>
      <c r="I60727" s="280"/>
      <c r="J60727" s="276"/>
    </row>
    <row r="60728" spans="1:10" s="275" customFormat="1" x14ac:dyDescent="0.2">
      <c r="A60728" s="274"/>
      <c r="C60728" s="276"/>
      <c r="D60728" s="277"/>
      <c r="E60728" s="278"/>
      <c r="F60728" s="279"/>
      <c r="G60728" s="279"/>
      <c r="H60728" s="279"/>
      <c r="I60728" s="280"/>
      <c r="J60728" s="276"/>
    </row>
    <row r="60729" spans="1:10" s="275" customFormat="1" x14ac:dyDescent="0.2">
      <c r="A60729" s="274"/>
      <c r="C60729" s="276"/>
      <c r="D60729" s="277"/>
      <c r="E60729" s="278"/>
      <c r="F60729" s="279"/>
      <c r="G60729" s="279"/>
      <c r="H60729" s="279"/>
      <c r="I60729" s="280"/>
      <c r="J60729" s="276"/>
    </row>
    <row r="60730" spans="1:10" s="275" customFormat="1" x14ac:dyDescent="0.2">
      <c r="A60730" s="274"/>
      <c r="C60730" s="276"/>
      <c r="D60730" s="277"/>
      <c r="E60730" s="278"/>
      <c r="F60730" s="279"/>
      <c r="G60730" s="279"/>
      <c r="H60730" s="279"/>
      <c r="I60730" s="280"/>
      <c r="J60730" s="276"/>
    </row>
    <row r="60731" spans="1:10" s="275" customFormat="1" x14ac:dyDescent="0.2">
      <c r="A60731" s="274"/>
      <c r="C60731" s="276"/>
      <c r="D60731" s="277"/>
      <c r="E60731" s="278"/>
      <c r="F60731" s="279"/>
      <c r="G60731" s="279"/>
      <c r="H60731" s="279"/>
      <c r="I60731" s="280"/>
      <c r="J60731" s="276"/>
    </row>
    <row r="60732" spans="1:10" s="275" customFormat="1" x14ac:dyDescent="0.2">
      <c r="A60732" s="274"/>
      <c r="C60732" s="276"/>
      <c r="D60732" s="277"/>
      <c r="E60732" s="278"/>
      <c r="F60732" s="279"/>
      <c r="G60732" s="279"/>
      <c r="H60732" s="279"/>
      <c r="I60732" s="280"/>
      <c r="J60732" s="276"/>
    </row>
    <row r="60733" spans="1:10" s="275" customFormat="1" x14ac:dyDescent="0.2">
      <c r="A60733" s="274"/>
      <c r="C60733" s="276"/>
      <c r="D60733" s="277"/>
      <c r="E60733" s="278"/>
      <c r="F60733" s="279"/>
      <c r="G60733" s="279"/>
      <c r="H60733" s="279"/>
      <c r="I60733" s="280"/>
      <c r="J60733" s="276"/>
    </row>
    <row r="60734" spans="1:10" s="275" customFormat="1" x14ac:dyDescent="0.2">
      <c r="A60734" s="274"/>
      <c r="C60734" s="276"/>
      <c r="D60734" s="277"/>
      <c r="E60734" s="278"/>
      <c r="F60734" s="279"/>
      <c r="G60734" s="279"/>
      <c r="H60734" s="279"/>
      <c r="I60734" s="280"/>
      <c r="J60734" s="276"/>
    </row>
    <row r="60735" spans="1:10" s="275" customFormat="1" x14ac:dyDescent="0.2">
      <c r="A60735" s="274"/>
      <c r="C60735" s="276"/>
      <c r="D60735" s="277"/>
      <c r="E60735" s="278"/>
      <c r="F60735" s="279"/>
      <c r="G60735" s="279"/>
      <c r="H60735" s="279"/>
      <c r="I60735" s="280"/>
      <c r="J60735" s="276"/>
    </row>
    <row r="60736" spans="1:10" s="275" customFormat="1" x14ac:dyDescent="0.2">
      <c r="A60736" s="274"/>
      <c r="C60736" s="276"/>
      <c r="D60736" s="277"/>
      <c r="E60736" s="278"/>
      <c r="F60736" s="279"/>
      <c r="G60736" s="279"/>
      <c r="H60736" s="279"/>
      <c r="I60736" s="280"/>
      <c r="J60736" s="276"/>
    </row>
    <row r="60737" spans="1:10" s="275" customFormat="1" x14ac:dyDescent="0.2">
      <c r="A60737" s="274"/>
      <c r="C60737" s="276"/>
      <c r="D60737" s="277"/>
      <c r="E60737" s="278"/>
      <c r="F60737" s="279"/>
      <c r="G60737" s="279"/>
      <c r="H60737" s="279"/>
      <c r="I60737" s="280"/>
      <c r="J60737" s="276"/>
    </row>
    <row r="60738" spans="1:10" s="275" customFormat="1" x14ac:dyDescent="0.2">
      <c r="A60738" s="274"/>
      <c r="C60738" s="276"/>
      <c r="D60738" s="277"/>
      <c r="E60738" s="278"/>
      <c r="F60738" s="279"/>
      <c r="G60738" s="279"/>
      <c r="H60738" s="279"/>
      <c r="I60738" s="280"/>
      <c r="J60738" s="276"/>
    </row>
    <row r="60739" spans="1:10" s="275" customFormat="1" x14ac:dyDescent="0.2">
      <c r="A60739" s="274"/>
      <c r="C60739" s="276"/>
      <c r="D60739" s="277"/>
      <c r="E60739" s="278"/>
      <c r="F60739" s="279"/>
      <c r="G60739" s="279"/>
      <c r="H60739" s="279"/>
      <c r="I60739" s="280"/>
      <c r="J60739" s="276"/>
    </row>
    <row r="60740" spans="1:10" s="275" customFormat="1" x14ac:dyDescent="0.2">
      <c r="A60740" s="274"/>
      <c r="C60740" s="276"/>
      <c r="D60740" s="277"/>
      <c r="E60740" s="278"/>
      <c r="F60740" s="279"/>
      <c r="G60740" s="279"/>
      <c r="H60740" s="279"/>
      <c r="I60740" s="280"/>
      <c r="J60740" s="276"/>
    </row>
    <row r="60741" spans="1:10" s="275" customFormat="1" x14ac:dyDescent="0.2">
      <c r="A60741" s="274"/>
      <c r="C60741" s="276"/>
      <c r="D60741" s="277"/>
      <c r="E60741" s="278"/>
      <c r="F60741" s="279"/>
      <c r="G60741" s="279"/>
      <c r="H60741" s="279"/>
      <c r="I60741" s="280"/>
      <c r="J60741" s="276"/>
    </row>
    <row r="60742" spans="1:10" s="275" customFormat="1" x14ac:dyDescent="0.2">
      <c r="A60742" s="274"/>
      <c r="C60742" s="276"/>
      <c r="D60742" s="277"/>
      <c r="E60742" s="278"/>
      <c r="F60742" s="279"/>
      <c r="G60742" s="279"/>
      <c r="H60742" s="279"/>
      <c r="I60742" s="280"/>
      <c r="J60742" s="276"/>
    </row>
    <row r="60743" spans="1:10" s="275" customFormat="1" x14ac:dyDescent="0.2">
      <c r="A60743" s="274"/>
      <c r="C60743" s="276"/>
      <c r="D60743" s="277"/>
      <c r="E60743" s="278"/>
      <c r="F60743" s="279"/>
      <c r="G60743" s="279"/>
      <c r="H60743" s="279"/>
      <c r="I60743" s="280"/>
      <c r="J60743" s="276"/>
    </row>
    <row r="60744" spans="1:10" s="275" customFormat="1" x14ac:dyDescent="0.2">
      <c r="A60744" s="274"/>
      <c r="C60744" s="276"/>
      <c r="D60744" s="277"/>
      <c r="E60744" s="278"/>
      <c r="F60744" s="279"/>
      <c r="G60744" s="279"/>
      <c r="H60744" s="279"/>
      <c r="I60744" s="280"/>
      <c r="J60744" s="276"/>
    </row>
    <row r="60745" spans="1:10" s="275" customFormat="1" x14ac:dyDescent="0.2">
      <c r="A60745" s="274"/>
      <c r="C60745" s="276"/>
      <c r="D60745" s="277"/>
      <c r="E60745" s="278"/>
      <c r="F60745" s="279"/>
      <c r="G60745" s="279"/>
      <c r="H60745" s="279"/>
      <c r="I60745" s="280"/>
      <c r="J60745" s="276"/>
    </row>
    <row r="60746" spans="1:10" s="275" customFormat="1" x14ac:dyDescent="0.2">
      <c r="A60746" s="274"/>
      <c r="C60746" s="276"/>
      <c r="D60746" s="277"/>
      <c r="E60746" s="278"/>
      <c r="F60746" s="279"/>
      <c r="G60746" s="279"/>
      <c r="H60746" s="279"/>
      <c r="I60746" s="280"/>
      <c r="J60746" s="276"/>
    </row>
    <row r="60747" spans="1:10" s="275" customFormat="1" x14ac:dyDescent="0.2">
      <c r="A60747" s="274"/>
      <c r="C60747" s="276"/>
      <c r="D60747" s="277"/>
      <c r="E60747" s="278"/>
      <c r="F60747" s="279"/>
      <c r="G60747" s="279"/>
      <c r="H60747" s="279"/>
      <c r="I60747" s="280"/>
      <c r="J60747" s="276"/>
    </row>
    <row r="60748" spans="1:10" s="275" customFormat="1" x14ac:dyDescent="0.2">
      <c r="A60748" s="274"/>
      <c r="C60748" s="276"/>
      <c r="D60748" s="277"/>
      <c r="E60748" s="278"/>
      <c r="F60748" s="279"/>
      <c r="G60748" s="279"/>
      <c r="H60748" s="279"/>
      <c r="I60748" s="280"/>
      <c r="J60748" s="276"/>
    </row>
    <row r="60749" spans="1:10" s="275" customFormat="1" x14ac:dyDescent="0.2">
      <c r="A60749" s="274"/>
      <c r="C60749" s="276"/>
      <c r="D60749" s="277"/>
      <c r="E60749" s="278"/>
      <c r="F60749" s="279"/>
      <c r="G60749" s="279"/>
      <c r="H60749" s="279"/>
      <c r="I60749" s="280"/>
      <c r="J60749" s="276"/>
    </row>
    <row r="60750" spans="1:10" s="275" customFormat="1" x14ac:dyDescent="0.2">
      <c r="A60750" s="274"/>
      <c r="C60750" s="276"/>
      <c r="D60750" s="277"/>
      <c r="E60750" s="278"/>
      <c r="F60750" s="279"/>
      <c r="G60750" s="279"/>
      <c r="H60750" s="279"/>
      <c r="I60750" s="280"/>
      <c r="J60750" s="276"/>
    </row>
    <row r="60751" spans="1:10" s="275" customFormat="1" x14ac:dyDescent="0.2">
      <c r="A60751" s="274"/>
      <c r="C60751" s="276"/>
      <c r="D60751" s="277"/>
      <c r="E60751" s="278"/>
      <c r="F60751" s="279"/>
      <c r="G60751" s="279"/>
      <c r="H60751" s="279"/>
      <c r="I60751" s="280"/>
      <c r="J60751" s="276"/>
    </row>
    <row r="60752" spans="1:10" s="275" customFormat="1" x14ac:dyDescent="0.2">
      <c r="A60752" s="274"/>
      <c r="C60752" s="276"/>
      <c r="D60752" s="277"/>
      <c r="E60752" s="278"/>
      <c r="F60752" s="279"/>
      <c r="G60752" s="279"/>
      <c r="H60752" s="279"/>
      <c r="I60752" s="280"/>
      <c r="J60752" s="276"/>
    </row>
    <row r="60753" spans="1:10" s="275" customFormat="1" x14ac:dyDescent="0.2">
      <c r="A60753" s="274"/>
      <c r="C60753" s="276"/>
      <c r="D60753" s="277"/>
      <c r="E60753" s="278"/>
      <c r="F60753" s="279"/>
      <c r="G60753" s="279"/>
      <c r="H60753" s="279"/>
      <c r="I60753" s="280"/>
      <c r="J60753" s="276"/>
    </row>
    <row r="60754" spans="1:10" s="275" customFormat="1" x14ac:dyDescent="0.2">
      <c r="A60754" s="274"/>
      <c r="C60754" s="276"/>
      <c r="D60754" s="277"/>
      <c r="E60754" s="278"/>
      <c r="F60754" s="279"/>
      <c r="G60754" s="279"/>
      <c r="H60754" s="279"/>
      <c r="I60754" s="280"/>
      <c r="J60754" s="276"/>
    </row>
    <row r="60755" spans="1:10" s="275" customFormat="1" x14ac:dyDescent="0.2">
      <c r="A60755" s="274"/>
      <c r="C60755" s="276"/>
      <c r="D60755" s="277"/>
      <c r="E60755" s="278"/>
      <c r="F60755" s="279"/>
      <c r="G60755" s="279"/>
      <c r="H60755" s="279"/>
      <c r="I60755" s="280"/>
      <c r="J60755" s="276"/>
    </row>
    <row r="60756" spans="1:10" s="275" customFormat="1" x14ac:dyDescent="0.2">
      <c r="A60756" s="274"/>
      <c r="C60756" s="276"/>
      <c r="D60756" s="277"/>
      <c r="E60756" s="278"/>
      <c r="F60756" s="279"/>
      <c r="G60756" s="279"/>
      <c r="H60756" s="279"/>
      <c r="I60756" s="280"/>
      <c r="J60756" s="276"/>
    </row>
    <row r="60757" spans="1:10" s="275" customFormat="1" x14ac:dyDescent="0.2">
      <c r="A60757" s="274"/>
      <c r="C60757" s="276"/>
      <c r="D60757" s="277"/>
      <c r="E60757" s="278"/>
      <c r="F60757" s="279"/>
      <c r="G60757" s="279"/>
      <c r="H60757" s="279"/>
      <c r="I60757" s="280"/>
      <c r="J60757" s="276"/>
    </row>
    <row r="60758" spans="1:10" s="275" customFormat="1" x14ac:dyDescent="0.2">
      <c r="A60758" s="274"/>
      <c r="C60758" s="276"/>
      <c r="D60758" s="277"/>
      <c r="E60758" s="278"/>
      <c r="F60758" s="279"/>
      <c r="G60758" s="279"/>
      <c r="H60758" s="279"/>
      <c r="I60758" s="280"/>
      <c r="J60758" s="276"/>
    </row>
    <row r="60759" spans="1:10" s="275" customFormat="1" x14ac:dyDescent="0.2">
      <c r="A60759" s="274"/>
      <c r="C60759" s="276"/>
      <c r="D60759" s="277"/>
      <c r="E60759" s="278"/>
      <c r="F60759" s="279"/>
      <c r="G60759" s="279"/>
      <c r="H60759" s="279"/>
      <c r="I60759" s="280"/>
      <c r="J60759" s="276"/>
    </row>
    <row r="60760" spans="1:10" s="275" customFormat="1" x14ac:dyDescent="0.2">
      <c r="A60760" s="274"/>
      <c r="C60760" s="276"/>
      <c r="D60760" s="277"/>
      <c r="E60760" s="278"/>
      <c r="F60760" s="279"/>
      <c r="G60760" s="279"/>
      <c r="H60760" s="279"/>
      <c r="I60760" s="280"/>
      <c r="J60760" s="276"/>
    </row>
    <row r="60761" spans="1:10" s="275" customFormat="1" x14ac:dyDescent="0.2">
      <c r="A60761" s="274"/>
      <c r="C60761" s="276"/>
      <c r="D60761" s="277"/>
      <c r="E60761" s="278"/>
      <c r="F60761" s="279"/>
      <c r="G60761" s="279"/>
      <c r="H60761" s="279"/>
      <c r="I60761" s="280"/>
      <c r="J60761" s="276"/>
    </row>
    <row r="60762" spans="1:10" s="275" customFormat="1" x14ac:dyDescent="0.2">
      <c r="A60762" s="274"/>
      <c r="C60762" s="276"/>
      <c r="D60762" s="277"/>
      <c r="E60762" s="278"/>
      <c r="F60762" s="279"/>
      <c r="G60762" s="279"/>
      <c r="H60762" s="279"/>
      <c r="I60762" s="280"/>
      <c r="J60762" s="276"/>
    </row>
    <row r="60763" spans="1:10" s="275" customFormat="1" x14ac:dyDescent="0.2">
      <c r="A60763" s="274"/>
      <c r="C60763" s="276"/>
      <c r="D60763" s="277"/>
      <c r="E60763" s="278"/>
      <c r="F60763" s="279"/>
      <c r="G60763" s="279"/>
      <c r="H60763" s="279"/>
      <c r="I60763" s="280"/>
      <c r="J60763" s="276"/>
    </row>
    <row r="60764" spans="1:10" s="275" customFormat="1" x14ac:dyDescent="0.2">
      <c r="A60764" s="274"/>
      <c r="C60764" s="276"/>
      <c r="D60764" s="277"/>
      <c r="E60764" s="278"/>
      <c r="F60764" s="279"/>
      <c r="G60764" s="279"/>
      <c r="H60764" s="279"/>
      <c r="I60764" s="280"/>
      <c r="J60764" s="276"/>
    </row>
    <row r="60765" spans="1:10" s="275" customFormat="1" x14ac:dyDescent="0.2">
      <c r="A60765" s="274"/>
      <c r="C60765" s="276"/>
      <c r="D60765" s="277"/>
      <c r="E60765" s="278"/>
      <c r="F60765" s="279"/>
      <c r="G60765" s="279"/>
      <c r="H60765" s="279"/>
      <c r="I60765" s="280"/>
      <c r="J60765" s="276"/>
    </row>
    <row r="60766" spans="1:10" s="275" customFormat="1" x14ac:dyDescent="0.2">
      <c r="A60766" s="274"/>
      <c r="C60766" s="276"/>
      <c r="D60766" s="277"/>
      <c r="E60766" s="278"/>
      <c r="F60766" s="279"/>
      <c r="G60766" s="279"/>
      <c r="H60766" s="279"/>
      <c r="I60766" s="280"/>
      <c r="J60766" s="276"/>
    </row>
    <row r="60767" spans="1:10" s="275" customFormat="1" x14ac:dyDescent="0.2">
      <c r="A60767" s="274"/>
      <c r="C60767" s="276"/>
      <c r="D60767" s="277"/>
      <c r="E60767" s="278"/>
      <c r="F60767" s="279"/>
      <c r="G60767" s="279"/>
      <c r="H60767" s="279"/>
      <c r="I60767" s="280"/>
      <c r="J60767" s="276"/>
    </row>
    <row r="60768" spans="1:10" s="275" customFormat="1" x14ac:dyDescent="0.2">
      <c r="A60768" s="274"/>
      <c r="C60768" s="276"/>
      <c r="D60768" s="277"/>
      <c r="E60768" s="278"/>
      <c r="F60768" s="279"/>
      <c r="G60768" s="279"/>
      <c r="H60768" s="279"/>
      <c r="I60768" s="280"/>
      <c r="J60768" s="276"/>
    </row>
    <row r="60769" spans="1:10" s="275" customFormat="1" x14ac:dyDescent="0.2">
      <c r="A60769" s="274"/>
      <c r="C60769" s="276"/>
      <c r="D60769" s="277"/>
      <c r="E60769" s="278"/>
      <c r="F60769" s="279"/>
      <c r="G60769" s="279"/>
      <c r="H60769" s="279"/>
      <c r="I60769" s="280"/>
      <c r="J60769" s="276"/>
    </row>
    <row r="60770" spans="1:10" s="275" customFormat="1" x14ac:dyDescent="0.2">
      <c r="A60770" s="274"/>
      <c r="C60770" s="276"/>
      <c r="D60770" s="277"/>
      <c r="E60770" s="278"/>
      <c r="F60770" s="279"/>
      <c r="G60770" s="279"/>
      <c r="H60770" s="279"/>
      <c r="I60770" s="280"/>
      <c r="J60770" s="276"/>
    </row>
    <row r="60771" spans="1:10" s="275" customFormat="1" x14ac:dyDescent="0.2">
      <c r="A60771" s="274"/>
      <c r="C60771" s="276"/>
      <c r="D60771" s="277"/>
      <c r="E60771" s="278"/>
      <c r="F60771" s="279"/>
      <c r="G60771" s="279"/>
      <c r="H60771" s="279"/>
      <c r="I60771" s="280"/>
      <c r="J60771" s="276"/>
    </row>
    <row r="60772" spans="1:10" s="275" customFormat="1" x14ac:dyDescent="0.2">
      <c r="A60772" s="274"/>
      <c r="C60772" s="276"/>
      <c r="D60772" s="277"/>
      <c r="E60772" s="278"/>
      <c r="F60772" s="279"/>
      <c r="G60772" s="279"/>
      <c r="H60772" s="279"/>
      <c r="I60772" s="280"/>
      <c r="J60772" s="276"/>
    </row>
    <row r="60773" spans="1:10" s="275" customFormat="1" x14ac:dyDescent="0.2">
      <c r="A60773" s="274"/>
      <c r="C60773" s="276"/>
      <c r="D60773" s="277"/>
      <c r="E60773" s="278"/>
      <c r="F60773" s="279"/>
      <c r="G60773" s="279"/>
      <c r="H60773" s="279"/>
      <c r="I60773" s="280"/>
      <c r="J60773" s="276"/>
    </row>
    <row r="60774" spans="1:10" s="275" customFormat="1" x14ac:dyDescent="0.2">
      <c r="A60774" s="274"/>
      <c r="C60774" s="276"/>
      <c r="D60774" s="277"/>
      <c r="E60774" s="278"/>
      <c r="F60774" s="279"/>
      <c r="G60774" s="279"/>
      <c r="H60774" s="279"/>
      <c r="I60774" s="280"/>
      <c r="J60774" s="276"/>
    </row>
    <row r="60775" spans="1:10" s="275" customFormat="1" x14ac:dyDescent="0.2">
      <c r="A60775" s="274"/>
      <c r="C60775" s="276"/>
      <c r="D60775" s="277"/>
      <c r="E60775" s="278"/>
      <c r="F60775" s="279"/>
      <c r="G60775" s="279"/>
      <c r="H60775" s="279"/>
      <c r="I60775" s="280"/>
      <c r="J60775" s="276"/>
    </row>
    <row r="60776" spans="1:10" s="275" customFormat="1" x14ac:dyDescent="0.2">
      <c r="A60776" s="274"/>
      <c r="C60776" s="276"/>
      <c r="D60776" s="277"/>
      <c r="E60776" s="278"/>
      <c r="F60776" s="279"/>
      <c r="G60776" s="279"/>
      <c r="H60776" s="279"/>
      <c r="I60776" s="280"/>
      <c r="J60776" s="276"/>
    </row>
    <row r="60777" spans="1:10" s="275" customFormat="1" x14ac:dyDescent="0.2">
      <c r="A60777" s="274"/>
      <c r="C60777" s="276"/>
      <c r="D60777" s="277"/>
      <c r="E60777" s="278"/>
      <c r="F60777" s="279"/>
      <c r="G60777" s="279"/>
      <c r="H60777" s="279"/>
      <c r="I60777" s="280"/>
      <c r="J60777" s="276"/>
    </row>
    <row r="60778" spans="1:10" s="275" customFormat="1" x14ac:dyDescent="0.2">
      <c r="A60778" s="274"/>
      <c r="C60778" s="276"/>
      <c r="D60778" s="277"/>
      <c r="E60778" s="278"/>
      <c r="F60778" s="279"/>
      <c r="G60778" s="279"/>
      <c r="H60778" s="279"/>
      <c r="I60778" s="280"/>
      <c r="J60778" s="276"/>
    </row>
    <row r="60779" spans="1:10" s="275" customFormat="1" x14ac:dyDescent="0.2">
      <c r="A60779" s="274"/>
      <c r="C60779" s="276"/>
      <c r="D60779" s="277"/>
      <c r="E60779" s="278"/>
      <c r="F60779" s="279"/>
      <c r="G60779" s="279"/>
      <c r="H60779" s="279"/>
      <c r="I60779" s="280"/>
      <c r="J60779" s="276"/>
    </row>
    <row r="60780" spans="1:10" s="275" customFormat="1" x14ac:dyDescent="0.2">
      <c r="A60780" s="274"/>
      <c r="C60780" s="276"/>
      <c r="D60780" s="277"/>
      <c r="E60780" s="278"/>
      <c r="F60780" s="279"/>
      <c r="G60780" s="279"/>
      <c r="H60780" s="279"/>
      <c r="I60780" s="280"/>
      <c r="J60780" s="276"/>
    </row>
    <row r="60781" spans="1:10" s="275" customFormat="1" x14ac:dyDescent="0.2">
      <c r="A60781" s="274"/>
      <c r="C60781" s="276"/>
      <c r="D60781" s="277"/>
      <c r="E60781" s="278"/>
      <c r="F60781" s="279"/>
      <c r="G60781" s="279"/>
      <c r="H60781" s="279"/>
      <c r="I60781" s="280"/>
      <c r="J60781" s="276"/>
    </row>
    <row r="60782" spans="1:10" s="275" customFormat="1" x14ac:dyDescent="0.2">
      <c r="A60782" s="274"/>
      <c r="C60782" s="276"/>
      <c r="D60782" s="277"/>
      <c r="E60782" s="278"/>
      <c r="F60782" s="279"/>
      <c r="G60782" s="279"/>
      <c r="H60782" s="279"/>
      <c r="I60782" s="280"/>
      <c r="J60782" s="276"/>
    </row>
    <row r="60783" spans="1:10" s="275" customFormat="1" x14ac:dyDescent="0.2">
      <c r="A60783" s="274"/>
      <c r="C60783" s="276"/>
      <c r="D60783" s="277"/>
      <c r="E60783" s="278"/>
      <c r="F60783" s="279"/>
      <c r="G60783" s="279"/>
      <c r="H60783" s="279"/>
      <c r="I60783" s="280"/>
      <c r="J60783" s="276"/>
    </row>
    <row r="60784" spans="1:10" s="275" customFormat="1" x14ac:dyDescent="0.2">
      <c r="A60784" s="274"/>
      <c r="C60784" s="276"/>
      <c r="D60784" s="277"/>
      <c r="E60784" s="278"/>
      <c r="F60784" s="279"/>
      <c r="G60784" s="279"/>
      <c r="H60784" s="279"/>
      <c r="I60784" s="280"/>
      <c r="J60784" s="276"/>
    </row>
    <row r="60785" spans="1:10" s="275" customFormat="1" x14ac:dyDescent="0.2">
      <c r="A60785" s="274"/>
      <c r="C60785" s="276"/>
      <c r="D60785" s="277"/>
      <c r="E60785" s="278"/>
      <c r="F60785" s="279"/>
      <c r="G60785" s="279"/>
      <c r="H60785" s="279"/>
      <c r="I60785" s="280"/>
      <c r="J60785" s="276"/>
    </row>
    <row r="60786" spans="1:10" s="275" customFormat="1" x14ac:dyDescent="0.2">
      <c r="A60786" s="274"/>
      <c r="C60786" s="276"/>
      <c r="D60786" s="277"/>
      <c r="E60786" s="278"/>
      <c r="F60786" s="279"/>
      <c r="G60786" s="279"/>
      <c r="H60786" s="279"/>
      <c r="I60786" s="280"/>
      <c r="J60786" s="276"/>
    </row>
    <row r="60787" spans="1:10" s="275" customFormat="1" x14ac:dyDescent="0.2">
      <c r="A60787" s="274"/>
      <c r="C60787" s="276"/>
      <c r="D60787" s="277"/>
      <c r="E60787" s="278"/>
      <c r="F60787" s="279"/>
      <c r="G60787" s="279"/>
      <c r="H60787" s="279"/>
      <c r="I60787" s="280"/>
      <c r="J60787" s="276"/>
    </row>
    <row r="60788" spans="1:10" s="275" customFormat="1" x14ac:dyDescent="0.2">
      <c r="A60788" s="274"/>
      <c r="C60788" s="276"/>
      <c r="D60788" s="277"/>
      <c r="E60788" s="278"/>
      <c r="F60788" s="279"/>
      <c r="G60788" s="279"/>
      <c r="H60788" s="279"/>
      <c r="I60788" s="280"/>
      <c r="J60788" s="276"/>
    </row>
    <row r="60789" spans="1:10" s="275" customFormat="1" x14ac:dyDescent="0.2">
      <c r="A60789" s="274"/>
      <c r="C60789" s="276"/>
      <c r="D60789" s="277"/>
      <c r="E60789" s="278"/>
      <c r="F60789" s="279"/>
      <c r="G60789" s="279"/>
      <c r="H60789" s="279"/>
      <c r="I60789" s="280"/>
      <c r="J60789" s="276"/>
    </row>
    <row r="60790" spans="1:10" s="275" customFormat="1" x14ac:dyDescent="0.2">
      <c r="A60790" s="274"/>
      <c r="C60790" s="276"/>
      <c r="D60790" s="277"/>
      <c r="E60790" s="278"/>
      <c r="F60790" s="279"/>
      <c r="G60790" s="279"/>
      <c r="H60790" s="279"/>
      <c r="I60790" s="280"/>
      <c r="J60790" s="276"/>
    </row>
    <row r="60791" spans="1:10" s="275" customFormat="1" x14ac:dyDescent="0.2">
      <c r="A60791" s="274"/>
      <c r="C60791" s="276"/>
      <c r="D60791" s="277"/>
      <c r="E60791" s="278"/>
      <c r="F60791" s="279"/>
      <c r="G60791" s="279"/>
      <c r="H60791" s="279"/>
      <c r="I60791" s="280"/>
      <c r="J60791" s="276"/>
    </row>
    <row r="60792" spans="1:10" s="275" customFormat="1" x14ac:dyDescent="0.2">
      <c r="A60792" s="274"/>
      <c r="C60792" s="276"/>
      <c r="D60792" s="277"/>
      <c r="E60792" s="278"/>
      <c r="F60792" s="279"/>
      <c r="G60792" s="279"/>
      <c r="H60792" s="279"/>
      <c r="I60792" s="280"/>
      <c r="J60792" s="276"/>
    </row>
    <row r="60793" spans="1:10" s="275" customFormat="1" x14ac:dyDescent="0.2">
      <c r="A60793" s="274"/>
      <c r="C60793" s="276"/>
      <c r="D60793" s="277"/>
      <c r="E60793" s="278"/>
      <c r="F60793" s="279"/>
      <c r="G60793" s="279"/>
      <c r="H60793" s="279"/>
      <c r="I60793" s="280"/>
      <c r="J60793" s="276"/>
    </row>
    <row r="60794" spans="1:10" s="275" customFormat="1" x14ac:dyDescent="0.2">
      <c r="A60794" s="274"/>
      <c r="C60794" s="276"/>
      <c r="D60794" s="277"/>
      <c r="E60794" s="278"/>
      <c r="F60794" s="279"/>
      <c r="G60794" s="279"/>
      <c r="H60794" s="279"/>
      <c r="I60794" s="280"/>
      <c r="J60794" s="276"/>
    </row>
    <row r="60795" spans="1:10" s="275" customFormat="1" x14ac:dyDescent="0.2">
      <c r="A60795" s="274"/>
      <c r="C60795" s="276"/>
      <c r="D60795" s="277"/>
      <c r="E60795" s="278"/>
      <c r="F60795" s="279"/>
      <c r="G60795" s="279"/>
      <c r="H60795" s="279"/>
      <c r="I60795" s="280"/>
      <c r="J60795" s="276"/>
    </row>
    <row r="60796" spans="1:10" s="275" customFormat="1" x14ac:dyDescent="0.2">
      <c r="A60796" s="274"/>
      <c r="C60796" s="276"/>
      <c r="D60796" s="277"/>
      <c r="E60796" s="278"/>
      <c r="F60796" s="279"/>
      <c r="G60796" s="279"/>
      <c r="H60796" s="279"/>
      <c r="I60796" s="280"/>
      <c r="J60796" s="276"/>
    </row>
    <row r="60797" spans="1:10" s="275" customFormat="1" x14ac:dyDescent="0.2">
      <c r="A60797" s="274"/>
      <c r="C60797" s="276"/>
      <c r="D60797" s="277"/>
      <c r="E60797" s="278"/>
      <c r="F60797" s="279"/>
      <c r="G60797" s="279"/>
      <c r="H60797" s="279"/>
      <c r="I60797" s="280"/>
      <c r="J60797" s="276"/>
    </row>
    <row r="60798" spans="1:10" s="275" customFormat="1" x14ac:dyDescent="0.2">
      <c r="A60798" s="274"/>
      <c r="C60798" s="276"/>
      <c r="D60798" s="277"/>
      <c r="E60798" s="278"/>
      <c r="F60798" s="279"/>
      <c r="G60798" s="279"/>
      <c r="H60798" s="279"/>
      <c r="I60798" s="280"/>
      <c r="J60798" s="276"/>
    </row>
    <row r="60799" spans="1:10" s="275" customFormat="1" x14ac:dyDescent="0.2">
      <c r="A60799" s="274"/>
      <c r="C60799" s="276"/>
      <c r="D60799" s="277"/>
      <c r="E60799" s="278"/>
      <c r="F60799" s="279"/>
      <c r="G60799" s="279"/>
      <c r="H60799" s="279"/>
      <c r="I60799" s="280"/>
      <c r="J60799" s="276"/>
    </row>
    <row r="60800" spans="1:10" s="275" customFormat="1" x14ac:dyDescent="0.2">
      <c r="A60800" s="274"/>
      <c r="C60800" s="276"/>
      <c r="D60800" s="277"/>
      <c r="E60800" s="278"/>
      <c r="F60800" s="279"/>
      <c r="G60800" s="279"/>
      <c r="H60800" s="279"/>
      <c r="I60800" s="280"/>
      <c r="J60800" s="276"/>
    </row>
    <row r="60801" spans="1:10" s="275" customFormat="1" x14ac:dyDescent="0.2">
      <c r="A60801" s="274"/>
      <c r="C60801" s="276"/>
      <c r="D60801" s="277"/>
      <c r="E60801" s="278"/>
      <c r="F60801" s="279"/>
      <c r="G60801" s="279"/>
      <c r="H60801" s="279"/>
      <c r="I60801" s="280"/>
      <c r="J60801" s="276"/>
    </row>
    <row r="60802" spans="1:10" s="275" customFormat="1" x14ac:dyDescent="0.2">
      <c r="A60802" s="274"/>
      <c r="C60802" s="276"/>
      <c r="D60802" s="277"/>
      <c r="E60802" s="278"/>
      <c r="F60802" s="279"/>
      <c r="G60802" s="279"/>
      <c r="H60802" s="279"/>
      <c r="I60802" s="280"/>
      <c r="J60802" s="276"/>
    </row>
    <row r="60803" spans="1:10" s="275" customFormat="1" x14ac:dyDescent="0.2">
      <c r="A60803" s="274"/>
      <c r="C60803" s="276"/>
      <c r="D60803" s="277"/>
      <c r="E60803" s="278"/>
      <c r="F60803" s="279"/>
      <c r="G60803" s="279"/>
      <c r="H60803" s="279"/>
      <c r="I60803" s="280"/>
      <c r="J60803" s="276"/>
    </row>
    <row r="60804" spans="1:10" s="275" customFormat="1" x14ac:dyDescent="0.2">
      <c r="A60804" s="274"/>
      <c r="C60804" s="276"/>
      <c r="D60804" s="277"/>
      <c r="E60804" s="278"/>
      <c r="F60804" s="279"/>
      <c r="G60804" s="279"/>
      <c r="H60804" s="279"/>
      <c r="I60804" s="280"/>
      <c r="J60804" s="276"/>
    </row>
    <row r="60805" spans="1:10" s="275" customFormat="1" x14ac:dyDescent="0.2">
      <c r="A60805" s="274"/>
      <c r="C60805" s="276"/>
      <c r="D60805" s="277"/>
      <c r="E60805" s="278"/>
      <c r="F60805" s="279"/>
      <c r="G60805" s="279"/>
      <c r="H60805" s="279"/>
      <c r="I60805" s="280"/>
      <c r="J60805" s="276"/>
    </row>
    <row r="60806" spans="1:10" s="275" customFormat="1" x14ac:dyDescent="0.2">
      <c r="A60806" s="274"/>
      <c r="C60806" s="276"/>
      <c r="D60806" s="277"/>
      <c r="E60806" s="278"/>
      <c r="F60806" s="279"/>
      <c r="G60806" s="279"/>
      <c r="H60806" s="279"/>
      <c r="I60806" s="280"/>
      <c r="J60806" s="276"/>
    </row>
    <row r="60807" spans="1:10" s="275" customFormat="1" x14ac:dyDescent="0.2">
      <c r="A60807" s="274"/>
      <c r="C60807" s="276"/>
      <c r="D60807" s="277"/>
      <c r="E60807" s="278"/>
      <c r="F60807" s="279"/>
      <c r="G60807" s="279"/>
      <c r="H60807" s="279"/>
      <c r="I60807" s="280"/>
      <c r="J60807" s="276"/>
    </row>
    <row r="60808" spans="1:10" s="275" customFormat="1" x14ac:dyDescent="0.2">
      <c r="A60808" s="274"/>
      <c r="C60808" s="276"/>
      <c r="D60808" s="277"/>
      <c r="E60808" s="278"/>
      <c r="F60808" s="279"/>
      <c r="G60808" s="279"/>
      <c r="H60808" s="279"/>
      <c r="I60808" s="280"/>
      <c r="J60808" s="276"/>
    </row>
    <row r="60809" spans="1:10" s="275" customFormat="1" x14ac:dyDescent="0.2">
      <c r="A60809" s="274"/>
      <c r="C60809" s="276"/>
      <c r="D60809" s="277"/>
      <c r="E60809" s="278"/>
      <c r="F60809" s="279"/>
      <c r="G60809" s="279"/>
      <c r="H60809" s="279"/>
      <c r="I60809" s="280"/>
      <c r="J60809" s="276"/>
    </row>
    <row r="60810" spans="1:10" s="275" customFormat="1" x14ac:dyDescent="0.2">
      <c r="A60810" s="274"/>
      <c r="C60810" s="276"/>
      <c r="D60810" s="277"/>
      <c r="E60810" s="278"/>
      <c r="F60810" s="279"/>
      <c r="G60810" s="279"/>
      <c r="H60810" s="279"/>
      <c r="I60810" s="280"/>
      <c r="J60810" s="276"/>
    </row>
    <row r="60811" spans="1:10" s="275" customFormat="1" x14ac:dyDescent="0.2">
      <c r="A60811" s="274"/>
      <c r="C60811" s="276"/>
      <c r="D60811" s="277"/>
      <c r="E60811" s="278"/>
      <c r="F60811" s="279"/>
      <c r="G60811" s="279"/>
      <c r="H60811" s="279"/>
      <c r="I60811" s="280"/>
      <c r="J60811" s="276"/>
    </row>
    <row r="60812" spans="1:10" s="275" customFormat="1" x14ac:dyDescent="0.2">
      <c r="A60812" s="274"/>
      <c r="C60812" s="276"/>
      <c r="D60812" s="277"/>
      <c r="E60812" s="278"/>
      <c r="F60812" s="279"/>
      <c r="G60812" s="279"/>
      <c r="H60812" s="279"/>
      <c r="I60812" s="280"/>
      <c r="J60812" s="276"/>
    </row>
    <row r="60813" spans="1:10" s="275" customFormat="1" x14ac:dyDescent="0.2">
      <c r="A60813" s="274"/>
      <c r="C60813" s="276"/>
      <c r="D60813" s="277"/>
      <c r="E60813" s="278"/>
      <c r="F60813" s="279"/>
      <c r="G60813" s="279"/>
      <c r="H60813" s="279"/>
      <c r="I60813" s="280"/>
      <c r="J60813" s="276"/>
    </row>
    <row r="60814" spans="1:10" s="275" customFormat="1" x14ac:dyDescent="0.2">
      <c r="A60814" s="274"/>
      <c r="C60814" s="276"/>
      <c r="D60814" s="277"/>
      <c r="E60814" s="278"/>
      <c r="F60814" s="279"/>
      <c r="G60814" s="279"/>
      <c r="H60814" s="279"/>
      <c r="I60814" s="280"/>
      <c r="J60814" s="276"/>
    </row>
    <row r="60815" spans="1:10" s="275" customFormat="1" x14ac:dyDescent="0.2">
      <c r="A60815" s="274"/>
      <c r="C60815" s="276"/>
      <c r="D60815" s="277"/>
      <c r="E60815" s="278"/>
      <c r="F60815" s="279"/>
      <c r="G60815" s="279"/>
      <c r="H60815" s="279"/>
      <c r="I60815" s="280"/>
      <c r="J60815" s="276"/>
    </row>
    <row r="60816" spans="1:10" s="275" customFormat="1" x14ac:dyDescent="0.2">
      <c r="A60816" s="274"/>
      <c r="C60816" s="276"/>
      <c r="D60816" s="277"/>
      <c r="E60816" s="278"/>
      <c r="F60816" s="279"/>
      <c r="G60816" s="279"/>
      <c r="H60816" s="279"/>
      <c r="I60816" s="280"/>
      <c r="J60816" s="276"/>
    </row>
    <row r="60817" spans="1:10" s="275" customFormat="1" x14ac:dyDescent="0.2">
      <c r="A60817" s="274"/>
      <c r="C60817" s="276"/>
      <c r="D60817" s="277"/>
      <c r="E60817" s="278"/>
      <c r="F60817" s="279"/>
      <c r="G60817" s="279"/>
      <c r="H60817" s="279"/>
      <c r="I60817" s="280"/>
      <c r="J60817" s="276"/>
    </row>
    <row r="60818" spans="1:10" s="275" customFormat="1" x14ac:dyDescent="0.2">
      <c r="A60818" s="274"/>
      <c r="C60818" s="276"/>
      <c r="D60818" s="277"/>
      <c r="E60818" s="278"/>
      <c r="F60818" s="279"/>
      <c r="G60818" s="279"/>
      <c r="H60818" s="279"/>
      <c r="I60818" s="280"/>
      <c r="J60818" s="276"/>
    </row>
    <row r="60819" spans="1:10" s="275" customFormat="1" x14ac:dyDescent="0.2">
      <c r="A60819" s="274"/>
      <c r="C60819" s="276"/>
      <c r="D60819" s="277"/>
      <c r="E60819" s="278"/>
      <c r="F60819" s="279"/>
      <c r="G60819" s="279"/>
      <c r="H60819" s="279"/>
      <c r="I60819" s="280"/>
      <c r="J60819" s="276"/>
    </row>
    <row r="60820" spans="1:10" s="275" customFormat="1" x14ac:dyDescent="0.2">
      <c r="A60820" s="274"/>
      <c r="C60820" s="276"/>
      <c r="D60820" s="277"/>
      <c r="E60820" s="278"/>
      <c r="F60820" s="279"/>
      <c r="G60820" s="279"/>
      <c r="H60820" s="279"/>
      <c r="I60820" s="280"/>
      <c r="J60820" s="276"/>
    </row>
    <row r="60821" spans="1:10" s="275" customFormat="1" x14ac:dyDescent="0.2">
      <c r="A60821" s="274"/>
      <c r="C60821" s="276"/>
      <c r="D60821" s="277"/>
      <c r="E60821" s="278"/>
      <c r="F60821" s="279"/>
      <c r="G60821" s="279"/>
      <c r="H60821" s="279"/>
      <c r="I60821" s="280"/>
      <c r="J60821" s="276"/>
    </row>
    <row r="60822" spans="1:10" s="275" customFormat="1" x14ac:dyDescent="0.2">
      <c r="A60822" s="274"/>
      <c r="C60822" s="276"/>
      <c r="D60822" s="277"/>
      <c r="E60822" s="278"/>
      <c r="F60822" s="279"/>
      <c r="G60822" s="279"/>
      <c r="H60822" s="279"/>
      <c r="I60822" s="280"/>
      <c r="J60822" s="276"/>
    </row>
    <row r="60823" spans="1:10" s="275" customFormat="1" x14ac:dyDescent="0.2">
      <c r="A60823" s="274"/>
      <c r="C60823" s="276"/>
      <c r="D60823" s="277"/>
      <c r="E60823" s="278"/>
      <c r="F60823" s="279"/>
      <c r="G60823" s="279"/>
      <c r="H60823" s="279"/>
      <c r="I60823" s="280"/>
      <c r="J60823" s="276"/>
    </row>
    <row r="60824" spans="1:10" s="275" customFormat="1" x14ac:dyDescent="0.2">
      <c r="A60824" s="274"/>
      <c r="C60824" s="276"/>
      <c r="D60824" s="277"/>
      <c r="E60824" s="278"/>
      <c r="F60824" s="279"/>
      <c r="G60824" s="279"/>
      <c r="H60824" s="279"/>
      <c r="I60824" s="280"/>
      <c r="J60824" s="276"/>
    </row>
    <row r="60825" spans="1:10" s="275" customFormat="1" x14ac:dyDescent="0.2">
      <c r="A60825" s="274"/>
      <c r="C60825" s="276"/>
      <c r="D60825" s="277"/>
      <c r="E60825" s="278"/>
      <c r="F60825" s="279"/>
      <c r="G60825" s="279"/>
      <c r="H60825" s="279"/>
      <c r="I60825" s="280"/>
      <c r="J60825" s="276"/>
    </row>
    <row r="60826" spans="1:10" s="275" customFormat="1" x14ac:dyDescent="0.2">
      <c r="A60826" s="274"/>
      <c r="C60826" s="276"/>
      <c r="D60826" s="277"/>
      <c r="E60826" s="278"/>
      <c r="F60826" s="279"/>
      <c r="G60826" s="279"/>
      <c r="H60826" s="279"/>
      <c r="I60826" s="280"/>
      <c r="J60826" s="276"/>
    </row>
    <row r="60827" spans="1:10" s="275" customFormat="1" x14ac:dyDescent="0.2">
      <c r="A60827" s="274"/>
      <c r="C60827" s="276"/>
      <c r="D60827" s="277"/>
      <c r="E60827" s="278"/>
      <c r="F60827" s="279"/>
      <c r="G60827" s="279"/>
      <c r="H60827" s="279"/>
      <c r="I60827" s="280"/>
      <c r="J60827" s="276"/>
    </row>
    <row r="60828" spans="1:10" s="275" customFormat="1" x14ac:dyDescent="0.2">
      <c r="A60828" s="274"/>
      <c r="C60828" s="276"/>
      <c r="D60828" s="277"/>
      <c r="E60828" s="278"/>
      <c r="F60828" s="279"/>
      <c r="G60828" s="279"/>
      <c r="H60828" s="279"/>
      <c r="I60828" s="280"/>
      <c r="J60828" s="276"/>
    </row>
    <row r="60829" spans="1:10" s="275" customFormat="1" x14ac:dyDescent="0.2">
      <c r="A60829" s="274"/>
      <c r="C60829" s="276"/>
      <c r="D60829" s="277"/>
      <c r="E60829" s="278"/>
      <c r="F60829" s="279"/>
      <c r="G60829" s="279"/>
      <c r="H60829" s="279"/>
      <c r="I60829" s="280"/>
      <c r="J60829" s="276"/>
    </row>
    <row r="60830" spans="1:10" s="275" customFormat="1" x14ac:dyDescent="0.2">
      <c r="A60830" s="274"/>
      <c r="C60830" s="276"/>
      <c r="D60830" s="277"/>
      <c r="E60830" s="278"/>
      <c r="F60830" s="279"/>
      <c r="G60830" s="279"/>
      <c r="H60830" s="279"/>
      <c r="I60830" s="280"/>
      <c r="J60830" s="276"/>
    </row>
    <row r="60831" spans="1:10" s="275" customFormat="1" x14ac:dyDescent="0.2">
      <c r="A60831" s="274"/>
      <c r="C60831" s="276"/>
      <c r="D60831" s="277"/>
      <c r="E60831" s="278"/>
      <c r="F60831" s="279"/>
      <c r="G60831" s="279"/>
      <c r="H60831" s="279"/>
      <c r="I60831" s="280"/>
      <c r="J60831" s="276"/>
    </row>
    <row r="60832" spans="1:10" s="275" customFormat="1" x14ac:dyDescent="0.2">
      <c r="A60832" s="274"/>
      <c r="C60832" s="276"/>
      <c r="D60832" s="277"/>
      <c r="E60832" s="278"/>
      <c r="F60832" s="279"/>
      <c r="G60832" s="279"/>
      <c r="H60832" s="279"/>
      <c r="I60832" s="280"/>
      <c r="J60832" s="276"/>
    </row>
    <row r="60833" spans="1:10" s="275" customFormat="1" x14ac:dyDescent="0.2">
      <c r="A60833" s="274"/>
      <c r="C60833" s="276"/>
      <c r="D60833" s="277"/>
      <c r="E60833" s="278"/>
      <c r="F60833" s="279"/>
      <c r="G60833" s="279"/>
      <c r="H60833" s="279"/>
      <c r="I60833" s="280"/>
      <c r="J60833" s="276"/>
    </row>
    <row r="60834" spans="1:10" s="275" customFormat="1" x14ac:dyDescent="0.2">
      <c r="A60834" s="274"/>
      <c r="C60834" s="276"/>
      <c r="D60834" s="277"/>
      <c r="E60834" s="278"/>
      <c r="F60834" s="279"/>
      <c r="G60834" s="279"/>
      <c r="H60834" s="279"/>
      <c r="I60834" s="280"/>
      <c r="J60834" s="276"/>
    </row>
    <row r="60835" spans="1:10" s="275" customFormat="1" x14ac:dyDescent="0.2">
      <c r="A60835" s="274"/>
      <c r="C60835" s="276"/>
      <c r="D60835" s="277"/>
      <c r="E60835" s="278"/>
      <c r="F60835" s="279"/>
      <c r="G60835" s="279"/>
      <c r="H60835" s="279"/>
      <c r="I60835" s="280"/>
      <c r="J60835" s="276"/>
    </row>
    <row r="60836" spans="1:10" s="275" customFormat="1" x14ac:dyDescent="0.2">
      <c r="A60836" s="274"/>
      <c r="C60836" s="276"/>
      <c r="D60836" s="277"/>
      <c r="E60836" s="278"/>
      <c r="F60836" s="279"/>
      <c r="G60836" s="279"/>
      <c r="H60836" s="279"/>
      <c r="I60836" s="280"/>
      <c r="J60836" s="276"/>
    </row>
    <row r="60837" spans="1:10" s="275" customFormat="1" x14ac:dyDescent="0.2">
      <c r="A60837" s="274"/>
      <c r="C60837" s="276"/>
      <c r="D60837" s="277"/>
      <c r="E60837" s="278"/>
      <c r="F60837" s="279"/>
      <c r="G60837" s="279"/>
      <c r="H60837" s="279"/>
      <c r="I60837" s="280"/>
      <c r="J60837" s="276"/>
    </row>
    <row r="60838" spans="1:10" s="275" customFormat="1" x14ac:dyDescent="0.2">
      <c r="A60838" s="274"/>
      <c r="C60838" s="276"/>
      <c r="D60838" s="277"/>
      <c r="E60838" s="278"/>
      <c r="F60838" s="279"/>
      <c r="G60838" s="279"/>
      <c r="H60838" s="279"/>
      <c r="I60838" s="280"/>
      <c r="J60838" s="276"/>
    </row>
    <row r="60839" spans="1:10" s="275" customFormat="1" x14ac:dyDescent="0.2">
      <c r="A60839" s="274"/>
      <c r="C60839" s="276"/>
      <c r="D60839" s="277"/>
      <c r="E60839" s="278"/>
      <c r="F60839" s="279"/>
      <c r="G60839" s="279"/>
      <c r="H60839" s="279"/>
      <c r="I60839" s="280"/>
      <c r="J60839" s="276"/>
    </row>
    <row r="60840" spans="1:10" s="275" customFormat="1" x14ac:dyDescent="0.2">
      <c r="A60840" s="274"/>
      <c r="C60840" s="276"/>
      <c r="D60840" s="277"/>
      <c r="E60840" s="278"/>
      <c r="F60840" s="279"/>
      <c r="G60840" s="279"/>
      <c r="H60840" s="279"/>
      <c r="I60840" s="280"/>
      <c r="J60840" s="276"/>
    </row>
    <row r="60841" spans="1:10" s="275" customFormat="1" x14ac:dyDescent="0.2">
      <c r="A60841" s="274"/>
      <c r="C60841" s="276"/>
      <c r="D60841" s="277"/>
      <c r="E60841" s="278"/>
      <c r="F60841" s="279"/>
      <c r="G60841" s="279"/>
      <c r="H60841" s="279"/>
      <c r="I60841" s="280"/>
      <c r="J60841" s="276"/>
    </row>
    <row r="60842" spans="1:10" s="275" customFormat="1" x14ac:dyDescent="0.2">
      <c r="A60842" s="274"/>
      <c r="C60842" s="276"/>
      <c r="D60842" s="277"/>
      <c r="E60842" s="278"/>
      <c r="F60842" s="279"/>
      <c r="G60842" s="279"/>
      <c r="H60842" s="279"/>
      <c r="I60842" s="280"/>
      <c r="J60842" s="276"/>
    </row>
    <row r="60843" spans="1:10" s="275" customFormat="1" x14ac:dyDescent="0.2">
      <c r="A60843" s="274"/>
      <c r="C60843" s="276"/>
      <c r="D60843" s="277"/>
      <c r="E60843" s="278"/>
      <c r="F60843" s="279"/>
      <c r="G60843" s="279"/>
      <c r="H60843" s="279"/>
      <c r="I60843" s="280"/>
      <c r="J60843" s="276"/>
    </row>
    <row r="60844" spans="1:10" s="275" customFormat="1" x14ac:dyDescent="0.2">
      <c r="A60844" s="274"/>
      <c r="C60844" s="276"/>
      <c r="D60844" s="277"/>
      <c r="E60844" s="278"/>
      <c r="F60844" s="279"/>
      <c r="G60844" s="279"/>
      <c r="H60844" s="279"/>
      <c r="I60844" s="280"/>
      <c r="J60844" s="276"/>
    </row>
    <row r="60845" spans="1:10" s="275" customFormat="1" x14ac:dyDescent="0.2">
      <c r="A60845" s="274"/>
      <c r="C60845" s="276"/>
      <c r="D60845" s="277"/>
      <c r="E60845" s="278"/>
      <c r="F60845" s="279"/>
      <c r="G60845" s="279"/>
      <c r="H60845" s="279"/>
      <c r="I60845" s="280"/>
      <c r="J60845" s="276"/>
    </row>
    <row r="60846" spans="1:10" s="275" customFormat="1" x14ac:dyDescent="0.2">
      <c r="A60846" s="274"/>
      <c r="C60846" s="276"/>
      <c r="D60846" s="277"/>
      <c r="E60846" s="278"/>
      <c r="F60846" s="279"/>
      <c r="G60846" s="279"/>
      <c r="H60846" s="279"/>
      <c r="I60846" s="280"/>
      <c r="J60846" s="276"/>
    </row>
    <row r="60847" spans="1:10" s="275" customFormat="1" x14ac:dyDescent="0.2">
      <c r="A60847" s="274"/>
      <c r="C60847" s="276"/>
      <c r="D60847" s="277"/>
      <c r="E60847" s="278"/>
      <c r="F60847" s="279"/>
      <c r="G60847" s="279"/>
      <c r="H60847" s="279"/>
      <c r="I60847" s="280"/>
      <c r="J60847" s="276"/>
    </row>
    <row r="60848" spans="1:10" s="275" customFormat="1" x14ac:dyDescent="0.2">
      <c r="A60848" s="274"/>
      <c r="C60848" s="276"/>
      <c r="D60848" s="277"/>
      <c r="E60848" s="278"/>
      <c r="F60848" s="279"/>
      <c r="G60848" s="279"/>
      <c r="H60848" s="279"/>
      <c r="I60848" s="280"/>
      <c r="J60848" s="276"/>
    </row>
    <row r="60849" spans="1:10" s="275" customFormat="1" x14ac:dyDescent="0.2">
      <c r="A60849" s="274"/>
      <c r="C60849" s="276"/>
      <c r="D60849" s="277"/>
      <c r="E60849" s="278"/>
      <c r="F60849" s="279"/>
      <c r="G60849" s="279"/>
      <c r="H60849" s="279"/>
      <c r="I60849" s="280"/>
      <c r="J60849" s="276"/>
    </row>
    <row r="60850" spans="1:10" s="275" customFormat="1" x14ac:dyDescent="0.2">
      <c r="A60850" s="274"/>
      <c r="C60850" s="276"/>
      <c r="D60850" s="277"/>
      <c r="E60850" s="278"/>
      <c r="F60850" s="279"/>
      <c r="G60850" s="279"/>
      <c r="H60850" s="279"/>
      <c r="I60850" s="280"/>
      <c r="J60850" s="276"/>
    </row>
    <row r="60851" spans="1:10" s="275" customFormat="1" x14ac:dyDescent="0.2">
      <c r="A60851" s="274"/>
      <c r="C60851" s="276"/>
      <c r="D60851" s="277"/>
      <c r="E60851" s="278"/>
      <c r="F60851" s="279"/>
      <c r="G60851" s="279"/>
      <c r="H60851" s="279"/>
      <c r="I60851" s="280"/>
      <c r="J60851" s="276"/>
    </row>
    <row r="60852" spans="1:10" s="275" customFormat="1" x14ac:dyDescent="0.2">
      <c r="A60852" s="274"/>
      <c r="C60852" s="276"/>
      <c r="D60852" s="277"/>
      <c r="E60852" s="278"/>
      <c r="F60852" s="279"/>
      <c r="G60852" s="279"/>
      <c r="H60852" s="279"/>
      <c r="I60852" s="280"/>
      <c r="J60852" s="276"/>
    </row>
    <row r="60853" spans="1:10" s="275" customFormat="1" x14ac:dyDescent="0.2">
      <c r="A60853" s="274"/>
      <c r="C60853" s="276"/>
      <c r="D60853" s="277"/>
      <c r="E60853" s="278"/>
      <c r="F60853" s="279"/>
      <c r="G60853" s="279"/>
      <c r="H60853" s="279"/>
      <c r="I60853" s="280"/>
      <c r="J60853" s="276"/>
    </row>
    <row r="60854" spans="1:10" s="275" customFormat="1" x14ac:dyDescent="0.2">
      <c r="A60854" s="274"/>
      <c r="C60854" s="276"/>
      <c r="D60854" s="277"/>
      <c r="E60854" s="278"/>
      <c r="F60854" s="279"/>
      <c r="G60854" s="279"/>
      <c r="H60854" s="279"/>
      <c r="I60854" s="280"/>
      <c r="J60854" s="276"/>
    </row>
    <row r="60855" spans="1:10" s="275" customFormat="1" x14ac:dyDescent="0.2">
      <c r="A60855" s="274"/>
      <c r="C60855" s="276"/>
      <c r="D60855" s="277"/>
      <c r="E60855" s="278"/>
      <c r="F60855" s="279"/>
      <c r="G60855" s="279"/>
      <c r="H60855" s="279"/>
      <c r="I60855" s="280"/>
      <c r="J60855" s="276"/>
    </row>
    <row r="60856" spans="1:10" s="275" customFormat="1" x14ac:dyDescent="0.2">
      <c r="A60856" s="274"/>
      <c r="C60856" s="276"/>
      <c r="D60856" s="277"/>
      <c r="E60856" s="278"/>
      <c r="F60856" s="279"/>
      <c r="G60856" s="279"/>
      <c r="H60856" s="279"/>
      <c r="I60856" s="280"/>
      <c r="J60856" s="276"/>
    </row>
    <row r="60857" spans="1:10" s="275" customFormat="1" x14ac:dyDescent="0.2">
      <c r="A60857" s="274"/>
      <c r="C60857" s="276"/>
      <c r="D60857" s="277"/>
      <c r="E60857" s="278"/>
      <c r="F60857" s="279"/>
      <c r="G60857" s="279"/>
      <c r="H60857" s="279"/>
      <c r="I60857" s="280"/>
      <c r="J60857" s="276"/>
    </row>
    <row r="60858" spans="1:10" s="275" customFormat="1" x14ac:dyDescent="0.2">
      <c r="A60858" s="274"/>
      <c r="C60858" s="276"/>
      <c r="D60858" s="277"/>
      <c r="E60858" s="278"/>
      <c r="F60858" s="279"/>
      <c r="G60858" s="279"/>
      <c r="H60858" s="279"/>
      <c r="I60858" s="280"/>
      <c r="J60858" s="276"/>
    </row>
    <row r="60859" spans="1:10" s="275" customFormat="1" x14ac:dyDescent="0.2">
      <c r="A60859" s="274"/>
      <c r="C60859" s="276"/>
      <c r="D60859" s="277"/>
      <c r="E60859" s="278"/>
      <c r="F60859" s="279"/>
      <c r="G60859" s="279"/>
      <c r="H60859" s="279"/>
      <c r="I60859" s="280"/>
      <c r="J60859" s="276"/>
    </row>
    <row r="60860" spans="1:10" s="275" customFormat="1" x14ac:dyDescent="0.2">
      <c r="A60860" s="274"/>
      <c r="C60860" s="276"/>
      <c r="D60860" s="277"/>
      <c r="E60860" s="278"/>
      <c r="F60860" s="279"/>
      <c r="G60860" s="279"/>
      <c r="H60860" s="279"/>
      <c r="I60860" s="280"/>
      <c r="J60860" s="276"/>
    </row>
    <row r="60861" spans="1:10" s="275" customFormat="1" x14ac:dyDescent="0.2">
      <c r="A60861" s="274"/>
      <c r="C60861" s="276"/>
      <c r="D60861" s="277"/>
      <c r="E60861" s="278"/>
      <c r="F60861" s="279"/>
      <c r="G60861" s="279"/>
      <c r="H60861" s="279"/>
      <c r="I60861" s="280"/>
      <c r="J60861" s="276"/>
    </row>
    <row r="60862" spans="1:10" s="275" customFormat="1" x14ac:dyDescent="0.2">
      <c r="A60862" s="274"/>
      <c r="C60862" s="276"/>
      <c r="D60862" s="277"/>
      <c r="E60862" s="278"/>
      <c r="F60862" s="279"/>
      <c r="G60862" s="279"/>
      <c r="H60862" s="279"/>
      <c r="I60862" s="280"/>
      <c r="J60862" s="276"/>
    </row>
    <row r="60863" spans="1:10" s="275" customFormat="1" x14ac:dyDescent="0.2">
      <c r="A60863" s="274"/>
      <c r="C60863" s="276"/>
      <c r="D60863" s="277"/>
      <c r="E60863" s="278"/>
      <c r="F60863" s="279"/>
      <c r="G60863" s="279"/>
      <c r="H60863" s="279"/>
      <c r="I60863" s="280"/>
      <c r="J60863" s="276"/>
    </row>
    <row r="60864" spans="1:10" s="275" customFormat="1" x14ac:dyDescent="0.2">
      <c r="A60864" s="274"/>
      <c r="C60864" s="276"/>
      <c r="D60864" s="277"/>
      <c r="E60864" s="278"/>
      <c r="F60864" s="279"/>
      <c r="G60864" s="279"/>
      <c r="H60864" s="279"/>
      <c r="I60864" s="280"/>
      <c r="J60864" s="276"/>
    </row>
    <row r="60865" spans="1:10" s="275" customFormat="1" x14ac:dyDescent="0.2">
      <c r="A60865" s="274"/>
      <c r="C60865" s="276"/>
      <c r="D60865" s="277"/>
      <c r="E60865" s="278"/>
      <c r="F60865" s="279"/>
      <c r="G60865" s="279"/>
      <c r="H60865" s="279"/>
      <c r="I60865" s="280"/>
      <c r="J60865" s="276"/>
    </row>
    <row r="60866" spans="1:10" s="275" customFormat="1" x14ac:dyDescent="0.2">
      <c r="A60866" s="274"/>
      <c r="C60866" s="276"/>
      <c r="D60866" s="277"/>
      <c r="E60866" s="278"/>
      <c r="F60866" s="279"/>
      <c r="G60866" s="279"/>
      <c r="H60866" s="279"/>
      <c r="I60866" s="280"/>
      <c r="J60866" s="276"/>
    </row>
    <row r="60867" spans="1:10" s="275" customFormat="1" x14ac:dyDescent="0.2">
      <c r="A60867" s="274"/>
      <c r="C60867" s="276"/>
      <c r="D60867" s="277"/>
      <c r="E60867" s="278"/>
      <c r="F60867" s="279"/>
      <c r="G60867" s="279"/>
      <c r="H60867" s="279"/>
      <c r="I60867" s="280"/>
      <c r="J60867" s="276"/>
    </row>
    <row r="60868" spans="1:10" s="275" customFormat="1" x14ac:dyDescent="0.2">
      <c r="A60868" s="274"/>
      <c r="C60868" s="276"/>
      <c r="D60868" s="277"/>
      <c r="E60868" s="278"/>
      <c r="F60868" s="279"/>
      <c r="G60868" s="279"/>
      <c r="H60868" s="279"/>
      <c r="I60868" s="280"/>
      <c r="J60868" s="276"/>
    </row>
    <row r="60869" spans="1:10" s="275" customFormat="1" x14ac:dyDescent="0.2">
      <c r="A60869" s="274"/>
      <c r="C60869" s="276"/>
      <c r="D60869" s="277"/>
      <c r="E60869" s="278"/>
      <c r="F60869" s="279"/>
      <c r="G60869" s="279"/>
      <c r="H60869" s="279"/>
      <c r="I60869" s="280"/>
      <c r="J60869" s="276"/>
    </row>
    <row r="60870" spans="1:10" s="275" customFormat="1" x14ac:dyDescent="0.2">
      <c r="A60870" s="274"/>
      <c r="C60870" s="276"/>
      <c r="D60870" s="277"/>
      <c r="E60870" s="278"/>
      <c r="F60870" s="279"/>
      <c r="G60870" s="279"/>
      <c r="H60870" s="279"/>
      <c r="I60870" s="280"/>
      <c r="J60870" s="276"/>
    </row>
    <row r="60871" spans="1:10" s="275" customFormat="1" x14ac:dyDescent="0.2">
      <c r="A60871" s="274"/>
      <c r="C60871" s="276"/>
      <c r="D60871" s="277"/>
      <c r="E60871" s="278"/>
      <c r="F60871" s="279"/>
      <c r="G60871" s="279"/>
      <c r="H60871" s="279"/>
      <c r="I60871" s="280"/>
      <c r="J60871" s="276"/>
    </row>
    <row r="60872" spans="1:10" s="275" customFormat="1" x14ac:dyDescent="0.2">
      <c r="A60872" s="274"/>
      <c r="C60872" s="276"/>
      <c r="D60872" s="277"/>
      <c r="E60872" s="278"/>
      <c r="F60872" s="279"/>
      <c r="G60872" s="279"/>
      <c r="H60872" s="279"/>
      <c r="I60872" s="280"/>
      <c r="J60872" s="276"/>
    </row>
    <row r="60873" spans="1:10" s="275" customFormat="1" x14ac:dyDescent="0.2">
      <c r="A60873" s="274"/>
      <c r="C60873" s="276"/>
      <c r="D60873" s="277"/>
      <c r="E60873" s="278"/>
      <c r="F60873" s="279"/>
      <c r="G60873" s="279"/>
      <c r="H60873" s="279"/>
      <c r="I60873" s="280"/>
      <c r="J60873" s="276"/>
    </row>
    <row r="60874" spans="1:10" s="275" customFormat="1" x14ac:dyDescent="0.2">
      <c r="A60874" s="274"/>
      <c r="C60874" s="276"/>
      <c r="D60874" s="277"/>
      <c r="E60874" s="278"/>
      <c r="F60874" s="279"/>
      <c r="G60874" s="279"/>
      <c r="H60874" s="279"/>
      <c r="I60874" s="280"/>
      <c r="J60874" s="276"/>
    </row>
    <row r="60875" spans="1:10" s="275" customFormat="1" x14ac:dyDescent="0.2">
      <c r="A60875" s="274"/>
      <c r="C60875" s="276"/>
      <c r="D60875" s="277"/>
      <c r="E60875" s="278"/>
      <c r="F60875" s="279"/>
      <c r="G60875" s="279"/>
      <c r="H60875" s="279"/>
      <c r="I60875" s="280"/>
      <c r="J60875" s="276"/>
    </row>
    <row r="60876" spans="1:10" s="275" customFormat="1" x14ac:dyDescent="0.2">
      <c r="A60876" s="274"/>
      <c r="C60876" s="276"/>
      <c r="D60876" s="277"/>
      <c r="E60876" s="278"/>
      <c r="F60876" s="279"/>
      <c r="G60876" s="279"/>
      <c r="H60876" s="279"/>
      <c r="I60876" s="280"/>
      <c r="J60876" s="276"/>
    </row>
    <row r="60877" spans="1:10" s="275" customFormat="1" x14ac:dyDescent="0.2">
      <c r="A60877" s="274"/>
      <c r="C60877" s="276"/>
      <c r="D60877" s="277"/>
      <c r="E60877" s="278"/>
      <c r="F60877" s="279"/>
      <c r="G60877" s="279"/>
      <c r="H60877" s="279"/>
      <c r="I60877" s="280"/>
      <c r="J60877" s="276"/>
    </row>
    <row r="60878" spans="1:10" s="275" customFormat="1" x14ac:dyDescent="0.2">
      <c r="A60878" s="274"/>
      <c r="C60878" s="276"/>
      <c r="D60878" s="277"/>
      <c r="E60878" s="278"/>
      <c r="F60878" s="279"/>
      <c r="G60878" s="279"/>
      <c r="H60878" s="279"/>
      <c r="I60878" s="280"/>
      <c r="J60878" s="276"/>
    </row>
    <row r="60879" spans="1:10" s="275" customFormat="1" x14ac:dyDescent="0.2">
      <c r="A60879" s="274"/>
      <c r="C60879" s="276"/>
      <c r="D60879" s="277"/>
      <c r="E60879" s="278"/>
      <c r="F60879" s="279"/>
      <c r="G60879" s="279"/>
      <c r="H60879" s="279"/>
      <c r="I60879" s="280"/>
      <c r="J60879" s="276"/>
    </row>
    <row r="60880" spans="1:10" s="275" customFormat="1" x14ac:dyDescent="0.2">
      <c r="A60880" s="274"/>
      <c r="C60880" s="276"/>
      <c r="D60880" s="277"/>
      <c r="E60880" s="278"/>
      <c r="F60880" s="279"/>
      <c r="G60880" s="279"/>
      <c r="H60880" s="279"/>
      <c r="I60880" s="280"/>
      <c r="J60880" s="276"/>
    </row>
    <row r="60881" spans="1:10" s="275" customFormat="1" x14ac:dyDescent="0.2">
      <c r="A60881" s="274"/>
      <c r="C60881" s="276"/>
      <c r="D60881" s="277"/>
      <c r="E60881" s="278"/>
      <c r="F60881" s="279"/>
      <c r="G60881" s="279"/>
      <c r="H60881" s="279"/>
      <c r="I60881" s="280"/>
      <c r="J60881" s="276"/>
    </row>
    <row r="60882" spans="1:10" s="275" customFormat="1" x14ac:dyDescent="0.2">
      <c r="A60882" s="274"/>
      <c r="C60882" s="276"/>
      <c r="D60882" s="277"/>
      <c r="E60882" s="278"/>
      <c r="F60882" s="279"/>
      <c r="G60882" s="279"/>
      <c r="H60882" s="279"/>
      <c r="I60882" s="280"/>
      <c r="J60882" s="276"/>
    </row>
    <row r="60883" spans="1:10" s="275" customFormat="1" x14ac:dyDescent="0.2">
      <c r="A60883" s="274"/>
      <c r="C60883" s="276"/>
      <c r="D60883" s="277"/>
      <c r="E60883" s="278"/>
      <c r="F60883" s="279"/>
      <c r="G60883" s="279"/>
      <c r="H60883" s="279"/>
      <c r="I60883" s="280"/>
      <c r="J60883" s="276"/>
    </row>
    <row r="60884" spans="1:10" s="275" customFormat="1" x14ac:dyDescent="0.2">
      <c r="A60884" s="274"/>
      <c r="C60884" s="276"/>
      <c r="D60884" s="277"/>
      <c r="E60884" s="278"/>
      <c r="F60884" s="279"/>
      <c r="G60884" s="279"/>
      <c r="H60884" s="279"/>
      <c r="I60884" s="280"/>
      <c r="J60884" s="276"/>
    </row>
    <row r="60885" spans="1:10" s="275" customFormat="1" x14ac:dyDescent="0.2">
      <c r="A60885" s="274"/>
      <c r="C60885" s="276"/>
      <c r="D60885" s="277"/>
      <c r="E60885" s="278"/>
      <c r="F60885" s="279"/>
      <c r="G60885" s="279"/>
      <c r="H60885" s="279"/>
      <c r="I60885" s="280"/>
      <c r="J60885" s="276"/>
    </row>
    <row r="60886" spans="1:10" s="275" customFormat="1" x14ac:dyDescent="0.2">
      <c r="A60886" s="274"/>
      <c r="C60886" s="276"/>
      <c r="D60886" s="277"/>
      <c r="E60886" s="278"/>
      <c r="F60886" s="279"/>
      <c r="G60886" s="279"/>
      <c r="H60886" s="279"/>
      <c r="I60886" s="280"/>
      <c r="J60886" s="276"/>
    </row>
    <row r="60887" spans="1:10" s="275" customFormat="1" x14ac:dyDescent="0.2">
      <c r="A60887" s="274"/>
      <c r="C60887" s="276"/>
      <c r="D60887" s="277"/>
      <c r="E60887" s="278"/>
      <c r="F60887" s="279"/>
      <c r="G60887" s="279"/>
      <c r="H60887" s="279"/>
      <c r="I60887" s="280"/>
      <c r="J60887" s="276"/>
    </row>
    <row r="60888" spans="1:10" s="275" customFormat="1" x14ac:dyDescent="0.2">
      <c r="A60888" s="274"/>
      <c r="C60888" s="276"/>
      <c r="D60888" s="277"/>
      <c r="E60888" s="278"/>
      <c r="F60888" s="279"/>
      <c r="G60888" s="279"/>
      <c r="H60888" s="279"/>
      <c r="I60888" s="280"/>
      <c r="J60888" s="276"/>
    </row>
    <row r="60889" spans="1:10" s="275" customFormat="1" x14ac:dyDescent="0.2">
      <c r="A60889" s="274"/>
      <c r="C60889" s="276"/>
      <c r="D60889" s="277"/>
      <c r="E60889" s="278"/>
      <c r="F60889" s="279"/>
      <c r="G60889" s="279"/>
      <c r="H60889" s="279"/>
      <c r="I60889" s="280"/>
      <c r="J60889" s="276"/>
    </row>
    <row r="60890" spans="1:10" s="275" customFormat="1" x14ac:dyDescent="0.2">
      <c r="A60890" s="274"/>
      <c r="C60890" s="276"/>
      <c r="D60890" s="277"/>
      <c r="E60890" s="278"/>
      <c r="F60890" s="279"/>
      <c r="G60890" s="279"/>
      <c r="H60890" s="279"/>
      <c r="I60890" s="280"/>
      <c r="J60890" s="276"/>
    </row>
    <row r="60891" spans="1:10" s="275" customFormat="1" x14ac:dyDescent="0.2">
      <c r="A60891" s="274"/>
      <c r="C60891" s="276"/>
      <c r="D60891" s="277"/>
      <c r="E60891" s="278"/>
      <c r="F60891" s="279"/>
      <c r="G60891" s="279"/>
      <c r="H60891" s="279"/>
      <c r="I60891" s="280"/>
      <c r="J60891" s="276"/>
    </row>
    <row r="60892" spans="1:10" s="275" customFormat="1" x14ac:dyDescent="0.2">
      <c r="A60892" s="274"/>
      <c r="C60892" s="276"/>
      <c r="D60892" s="277"/>
      <c r="E60892" s="278"/>
      <c r="F60892" s="279"/>
      <c r="G60892" s="279"/>
      <c r="H60892" s="279"/>
      <c r="I60892" s="280"/>
      <c r="J60892" s="276"/>
    </row>
    <row r="60893" spans="1:10" s="275" customFormat="1" x14ac:dyDescent="0.2">
      <c r="A60893" s="274"/>
      <c r="C60893" s="276"/>
      <c r="D60893" s="277"/>
      <c r="E60893" s="278"/>
      <c r="F60893" s="279"/>
      <c r="G60893" s="279"/>
      <c r="H60893" s="279"/>
      <c r="I60893" s="280"/>
      <c r="J60893" s="276"/>
    </row>
    <row r="60894" spans="1:10" s="275" customFormat="1" x14ac:dyDescent="0.2">
      <c r="A60894" s="274"/>
      <c r="C60894" s="276"/>
      <c r="D60894" s="277"/>
      <c r="E60894" s="278"/>
      <c r="F60894" s="279"/>
      <c r="G60894" s="279"/>
      <c r="H60894" s="279"/>
      <c r="I60894" s="280"/>
      <c r="J60894" s="276"/>
    </row>
    <row r="60895" spans="1:10" s="275" customFormat="1" x14ac:dyDescent="0.2">
      <c r="A60895" s="274"/>
      <c r="C60895" s="276"/>
      <c r="D60895" s="277"/>
      <c r="E60895" s="278"/>
      <c r="F60895" s="279"/>
      <c r="G60895" s="279"/>
      <c r="H60895" s="279"/>
      <c r="I60895" s="280"/>
      <c r="J60895" s="276"/>
    </row>
    <row r="60896" spans="1:10" s="275" customFormat="1" x14ac:dyDescent="0.2">
      <c r="A60896" s="274"/>
      <c r="C60896" s="276"/>
      <c r="D60896" s="277"/>
      <c r="E60896" s="278"/>
      <c r="F60896" s="279"/>
      <c r="G60896" s="279"/>
      <c r="H60896" s="279"/>
      <c r="I60896" s="280"/>
      <c r="J60896" s="276"/>
    </row>
    <row r="60897" spans="1:10" s="275" customFormat="1" x14ac:dyDescent="0.2">
      <c r="A60897" s="274"/>
      <c r="C60897" s="276"/>
      <c r="D60897" s="277"/>
      <c r="E60897" s="278"/>
      <c r="F60897" s="279"/>
      <c r="G60897" s="279"/>
      <c r="H60897" s="279"/>
      <c r="I60897" s="280"/>
      <c r="J60897" s="276"/>
    </row>
    <row r="60898" spans="1:10" s="275" customFormat="1" x14ac:dyDescent="0.2">
      <c r="A60898" s="274"/>
      <c r="C60898" s="276"/>
      <c r="D60898" s="277"/>
      <c r="E60898" s="278"/>
      <c r="F60898" s="279"/>
      <c r="G60898" s="279"/>
      <c r="H60898" s="279"/>
      <c r="I60898" s="280"/>
      <c r="J60898" s="276"/>
    </row>
    <row r="60899" spans="1:10" s="275" customFormat="1" x14ac:dyDescent="0.2">
      <c r="A60899" s="274"/>
      <c r="C60899" s="276"/>
      <c r="D60899" s="277"/>
      <c r="E60899" s="278"/>
      <c r="F60899" s="279"/>
      <c r="G60899" s="279"/>
      <c r="H60899" s="279"/>
      <c r="I60899" s="280"/>
      <c r="J60899" s="276"/>
    </row>
    <row r="60900" spans="1:10" s="275" customFormat="1" x14ac:dyDescent="0.2">
      <c r="A60900" s="274"/>
      <c r="C60900" s="276"/>
      <c r="D60900" s="277"/>
      <c r="E60900" s="278"/>
      <c r="F60900" s="279"/>
      <c r="G60900" s="279"/>
      <c r="H60900" s="279"/>
      <c r="I60900" s="280"/>
      <c r="J60900" s="276"/>
    </row>
    <row r="60901" spans="1:10" s="275" customFormat="1" x14ac:dyDescent="0.2">
      <c r="A60901" s="274"/>
      <c r="C60901" s="276"/>
      <c r="D60901" s="277"/>
      <c r="E60901" s="278"/>
      <c r="F60901" s="279"/>
      <c r="G60901" s="279"/>
      <c r="H60901" s="279"/>
      <c r="I60901" s="280"/>
      <c r="J60901" s="276"/>
    </row>
    <row r="60902" spans="1:10" s="275" customFormat="1" x14ac:dyDescent="0.2">
      <c r="A60902" s="274"/>
      <c r="C60902" s="276"/>
      <c r="D60902" s="277"/>
      <c r="E60902" s="278"/>
      <c r="F60902" s="279"/>
      <c r="G60902" s="279"/>
      <c r="H60902" s="279"/>
      <c r="I60902" s="280"/>
      <c r="J60902" s="276"/>
    </row>
    <row r="60903" spans="1:10" s="275" customFormat="1" x14ac:dyDescent="0.2">
      <c r="A60903" s="274"/>
      <c r="C60903" s="276"/>
      <c r="D60903" s="277"/>
      <c r="E60903" s="278"/>
      <c r="F60903" s="279"/>
      <c r="G60903" s="279"/>
      <c r="H60903" s="279"/>
      <c r="I60903" s="280"/>
      <c r="J60903" s="276"/>
    </row>
    <row r="60904" spans="1:10" s="275" customFormat="1" x14ac:dyDescent="0.2">
      <c r="A60904" s="274"/>
      <c r="C60904" s="276"/>
      <c r="D60904" s="277"/>
      <c r="E60904" s="278"/>
      <c r="F60904" s="279"/>
      <c r="G60904" s="279"/>
      <c r="H60904" s="279"/>
      <c r="I60904" s="280"/>
      <c r="J60904" s="276"/>
    </row>
    <row r="60905" spans="1:10" s="275" customFormat="1" x14ac:dyDescent="0.2">
      <c r="A60905" s="274"/>
      <c r="C60905" s="276"/>
      <c r="D60905" s="277"/>
      <c r="E60905" s="278"/>
      <c r="F60905" s="279"/>
      <c r="G60905" s="279"/>
      <c r="H60905" s="279"/>
      <c r="I60905" s="280"/>
      <c r="J60905" s="276"/>
    </row>
    <row r="60906" spans="1:10" s="275" customFormat="1" x14ac:dyDescent="0.2">
      <c r="A60906" s="274"/>
      <c r="C60906" s="276"/>
      <c r="D60906" s="277"/>
      <c r="E60906" s="278"/>
      <c r="F60906" s="279"/>
      <c r="G60906" s="279"/>
      <c r="H60906" s="279"/>
      <c r="I60906" s="280"/>
      <c r="J60906" s="276"/>
    </row>
    <row r="60907" spans="1:10" s="275" customFormat="1" x14ac:dyDescent="0.2">
      <c r="A60907" s="274"/>
      <c r="C60907" s="276"/>
      <c r="D60907" s="277"/>
      <c r="E60907" s="278"/>
      <c r="F60907" s="279"/>
      <c r="G60907" s="279"/>
      <c r="H60907" s="279"/>
      <c r="I60907" s="280"/>
      <c r="J60907" s="276"/>
    </row>
    <row r="60908" spans="1:10" s="275" customFormat="1" x14ac:dyDescent="0.2">
      <c r="A60908" s="274"/>
      <c r="C60908" s="276"/>
      <c r="D60908" s="277"/>
      <c r="E60908" s="278"/>
      <c r="F60908" s="279"/>
      <c r="G60908" s="279"/>
      <c r="H60908" s="279"/>
      <c r="I60908" s="280"/>
      <c r="J60908" s="276"/>
    </row>
    <row r="60909" spans="1:10" s="275" customFormat="1" x14ac:dyDescent="0.2">
      <c r="A60909" s="274"/>
      <c r="C60909" s="276"/>
      <c r="D60909" s="277"/>
      <c r="E60909" s="278"/>
      <c r="F60909" s="279"/>
      <c r="G60909" s="279"/>
      <c r="H60909" s="279"/>
      <c r="I60909" s="280"/>
      <c r="J60909" s="276"/>
    </row>
    <row r="60910" spans="1:10" s="275" customFormat="1" x14ac:dyDescent="0.2">
      <c r="A60910" s="274"/>
      <c r="C60910" s="276"/>
      <c r="D60910" s="277"/>
      <c r="E60910" s="278"/>
      <c r="F60910" s="279"/>
      <c r="G60910" s="279"/>
      <c r="H60910" s="279"/>
      <c r="I60910" s="280"/>
      <c r="J60910" s="276"/>
    </row>
    <row r="60911" spans="1:10" s="275" customFormat="1" x14ac:dyDescent="0.2">
      <c r="A60911" s="274"/>
      <c r="C60911" s="276"/>
      <c r="D60911" s="277"/>
      <c r="E60911" s="278"/>
      <c r="F60911" s="279"/>
      <c r="G60911" s="279"/>
      <c r="H60911" s="279"/>
      <c r="I60911" s="280"/>
      <c r="J60911" s="276"/>
    </row>
    <row r="60912" spans="1:10" s="275" customFormat="1" x14ac:dyDescent="0.2">
      <c r="A60912" s="274"/>
      <c r="C60912" s="276"/>
      <c r="D60912" s="277"/>
      <c r="E60912" s="278"/>
      <c r="F60912" s="279"/>
      <c r="G60912" s="279"/>
      <c r="H60912" s="279"/>
      <c r="I60912" s="280"/>
      <c r="J60912" s="276"/>
    </row>
    <row r="60913" spans="1:10" s="275" customFormat="1" x14ac:dyDescent="0.2">
      <c r="A60913" s="274"/>
      <c r="C60913" s="276"/>
      <c r="D60913" s="277"/>
      <c r="E60913" s="278"/>
      <c r="F60913" s="279"/>
      <c r="G60913" s="279"/>
      <c r="H60913" s="279"/>
      <c r="I60913" s="280"/>
      <c r="J60913" s="276"/>
    </row>
    <row r="60914" spans="1:10" s="275" customFormat="1" x14ac:dyDescent="0.2">
      <c r="A60914" s="274"/>
      <c r="C60914" s="276"/>
      <c r="D60914" s="277"/>
      <c r="E60914" s="278"/>
      <c r="F60914" s="279"/>
      <c r="G60914" s="279"/>
      <c r="H60914" s="279"/>
      <c r="I60914" s="280"/>
      <c r="J60914" s="276"/>
    </row>
    <row r="60915" spans="1:10" s="275" customFormat="1" x14ac:dyDescent="0.2">
      <c r="A60915" s="274"/>
      <c r="C60915" s="276"/>
      <c r="D60915" s="277"/>
      <c r="E60915" s="278"/>
      <c r="F60915" s="279"/>
      <c r="G60915" s="279"/>
      <c r="H60915" s="279"/>
      <c r="I60915" s="280"/>
      <c r="J60915" s="276"/>
    </row>
    <row r="60916" spans="1:10" s="275" customFormat="1" x14ac:dyDescent="0.2">
      <c r="A60916" s="274"/>
      <c r="C60916" s="276"/>
      <c r="D60916" s="277"/>
      <c r="E60916" s="278"/>
      <c r="F60916" s="279"/>
      <c r="G60916" s="279"/>
      <c r="H60916" s="279"/>
      <c r="I60916" s="280"/>
      <c r="J60916" s="276"/>
    </row>
    <row r="60917" spans="1:10" s="275" customFormat="1" x14ac:dyDescent="0.2">
      <c r="A60917" s="274"/>
      <c r="C60917" s="276"/>
      <c r="D60917" s="277"/>
      <c r="E60917" s="278"/>
      <c r="F60917" s="279"/>
      <c r="G60917" s="279"/>
      <c r="H60917" s="279"/>
      <c r="I60917" s="280"/>
      <c r="J60917" s="276"/>
    </row>
    <row r="60918" spans="1:10" s="275" customFormat="1" x14ac:dyDescent="0.2">
      <c r="A60918" s="274"/>
      <c r="C60918" s="276"/>
      <c r="D60918" s="277"/>
      <c r="E60918" s="278"/>
      <c r="F60918" s="279"/>
      <c r="G60918" s="279"/>
      <c r="H60918" s="279"/>
      <c r="I60918" s="280"/>
      <c r="J60918" s="276"/>
    </row>
    <row r="60919" spans="1:10" s="275" customFormat="1" x14ac:dyDescent="0.2">
      <c r="A60919" s="274"/>
      <c r="C60919" s="276"/>
      <c r="D60919" s="277"/>
      <c r="E60919" s="278"/>
      <c r="F60919" s="279"/>
      <c r="G60919" s="279"/>
      <c r="H60919" s="279"/>
      <c r="I60919" s="280"/>
      <c r="J60919" s="276"/>
    </row>
    <row r="60920" spans="1:10" s="275" customFormat="1" x14ac:dyDescent="0.2">
      <c r="A60920" s="274"/>
      <c r="C60920" s="276"/>
      <c r="D60920" s="277"/>
      <c r="E60920" s="278"/>
      <c r="F60920" s="279"/>
      <c r="G60920" s="279"/>
      <c r="H60920" s="279"/>
      <c r="I60920" s="280"/>
      <c r="J60920" s="276"/>
    </row>
    <row r="60921" spans="1:10" s="275" customFormat="1" x14ac:dyDescent="0.2">
      <c r="A60921" s="274"/>
      <c r="C60921" s="276"/>
      <c r="D60921" s="277"/>
      <c r="E60921" s="278"/>
      <c r="F60921" s="279"/>
      <c r="G60921" s="279"/>
      <c r="H60921" s="279"/>
      <c r="I60921" s="280"/>
      <c r="J60921" s="276"/>
    </row>
    <row r="60922" spans="1:10" s="275" customFormat="1" x14ac:dyDescent="0.2">
      <c r="A60922" s="274"/>
      <c r="C60922" s="276"/>
      <c r="D60922" s="277"/>
      <c r="E60922" s="278"/>
      <c r="F60922" s="279"/>
      <c r="G60922" s="279"/>
      <c r="H60922" s="279"/>
      <c r="I60922" s="280"/>
      <c r="J60922" s="276"/>
    </row>
    <row r="60923" spans="1:10" s="275" customFormat="1" x14ac:dyDescent="0.2">
      <c r="A60923" s="274"/>
      <c r="C60923" s="276"/>
      <c r="D60923" s="277"/>
      <c r="E60923" s="278"/>
      <c r="F60923" s="279"/>
      <c r="G60923" s="279"/>
      <c r="H60923" s="279"/>
      <c r="I60923" s="280"/>
      <c r="J60923" s="276"/>
    </row>
    <row r="60924" spans="1:10" s="275" customFormat="1" x14ac:dyDescent="0.2">
      <c r="A60924" s="274"/>
      <c r="C60924" s="276"/>
      <c r="D60924" s="277"/>
      <c r="E60924" s="278"/>
      <c r="F60924" s="279"/>
      <c r="G60924" s="279"/>
      <c r="H60924" s="279"/>
      <c r="I60924" s="280"/>
      <c r="J60924" s="276"/>
    </row>
    <row r="60925" spans="1:10" s="275" customFormat="1" x14ac:dyDescent="0.2">
      <c r="A60925" s="274"/>
      <c r="C60925" s="276"/>
      <c r="D60925" s="277"/>
      <c r="E60925" s="278"/>
      <c r="F60925" s="279"/>
      <c r="G60925" s="279"/>
      <c r="H60925" s="279"/>
      <c r="I60925" s="280"/>
      <c r="J60925" s="276"/>
    </row>
    <row r="60926" spans="1:10" s="275" customFormat="1" x14ac:dyDescent="0.2">
      <c r="A60926" s="274"/>
      <c r="C60926" s="276"/>
      <c r="D60926" s="277"/>
      <c r="E60926" s="278"/>
      <c r="F60926" s="279"/>
      <c r="G60926" s="279"/>
      <c r="H60926" s="279"/>
      <c r="I60926" s="280"/>
      <c r="J60926" s="276"/>
    </row>
    <row r="60927" spans="1:10" s="275" customFormat="1" x14ac:dyDescent="0.2">
      <c r="A60927" s="274"/>
      <c r="C60927" s="276"/>
      <c r="D60927" s="277"/>
      <c r="E60927" s="278"/>
      <c r="F60927" s="279"/>
      <c r="G60927" s="279"/>
      <c r="H60927" s="279"/>
      <c r="I60927" s="280"/>
      <c r="J60927" s="276"/>
    </row>
    <row r="60928" spans="1:10" s="275" customFormat="1" x14ac:dyDescent="0.2">
      <c r="A60928" s="274"/>
      <c r="C60928" s="276"/>
      <c r="D60928" s="277"/>
      <c r="E60928" s="278"/>
      <c r="F60928" s="279"/>
      <c r="G60928" s="279"/>
      <c r="H60928" s="279"/>
      <c r="I60928" s="280"/>
      <c r="J60928" s="276"/>
    </row>
    <row r="60929" spans="1:10" s="275" customFormat="1" x14ac:dyDescent="0.2">
      <c r="A60929" s="274"/>
      <c r="C60929" s="276"/>
      <c r="D60929" s="277"/>
      <c r="E60929" s="278"/>
      <c r="F60929" s="279"/>
      <c r="G60929" s="279"/>
      <c r="H60929" s="279"/>
      <c r="I60929" s="280"/>
      <c r="J60929" s="276"/>
    </row>
    <row r="60930" spans="1:10" s="275" customFormat="1" x14ac:dyDescent="0.2">
      <c r="A60930" s="274"/>
      <c r="C60930" s="276"/>
      <c r="D60930" s="277"/>
      <c r="E60930" s="278"/>
      <c r="F60930" s="279"/>
      <c r="G60930" s="279"/>
      <c r="H60930" s="279"/>
      <c r="I60930" s="280"/>
      <c r="J60930" s="276"/>
    </row>
    <row r="60931" spans="1:10" s="275" customFormat="1" x14ac:dyDescent="0.2">
      <c r="A60931" s="274"/>
      <c r="C60931" s="276"/>
      <c r="D60931" s="277"/>
      <c r="E60931" s="278"/>
      <c r="F60931" s="279"/>
      <c r="G60931" s="279"/>
      <c r="H60931" s="279"/>
      <c r="I60931" s="280"/>
      <c r="J60931" s="276"/>
    </row>
    <row r="60932" spans="1:10" s="275" customFormat="1" x14ac:dyDescent="0.2">
      <c r="A60932" s="274"/>
      <c r="C60932" s="276"/>
      <c r="D60932" s="277"/>
      <c r="E60932" s="278"/>
      <c r="F60932" s="279"/>
      <c r="G60932" s="279"/>
      <c r="H60932" s="279"/>
      <c r="I60932" s="280"/>
      <c r="J60932" s="276"/>
    </row>
    <row r="60933" spans="1:10" s="275" customFormat="1" x14ac:dyDescent="0.2">
      <c r="A60933" s="274"/>
      <c r="C60933" s="276"/>
      <c r="D60933" s="277"/>
      <c r="E60933" s="278"/>
      <c r="F60933" s="279"/>
      <c r="G60933" s="279"/>
      <c r="H60933" s="279"/>
      <c r="I60933" s="280"/>
      <c r="J60933" s="276"/>
    </row>
    <row r="60934" spans="1:10" s="275" customFormat="1" x14ac:dyDescent="0.2">
      <c r="A60934" s="274"/>
      <c r="C60934" s="276"/>
      <c r="D60934" s="277"/>
      <c r="E60934" s="278"/>
      <c r="F60934" s="279"/>
      <c r="G60934" s="279"/>
      <c r="H60934" s="279"/>
      <c r="I60934" s="280"/>
      <c r="J60934" s="276"/>
    </row>
    <row r="60935" spans="1:10" s="275" customFormat="1" x14ac:dyDescent="0.2">
      <c r="A60935" s="274"/>
      <c r="C60935" s="276"/>
      <c r="D60935" s="277"/>
      <c r="E60935" s="278"/>
      <c r="F60935" s="279"/>
      <c r="G60935" s="279"/>
      <c r="H60935" s="279"/>
      <c r="I60935" s="280"/>
      <c r="J60935" s="276"/>
    </row>
    <row r="60936" spans="1:10" s="275" customFormat="1" x14ac:dyDescent="0.2">
      <c r="A60936" s="274"/>
      <c r="C60936" s="276"/>
      <c r="D60936" s="277"/>
      <c r="E60936" s="278"/>
      <c r="F60936" s="279"/>
      <c r="G60936" s="279"/>
      <c r="H60936" s="279"/>
      <c r="I60936" s="280"/>
      <c r="J60936" s="276"/>
    </row>
    <row r="60937" spans="1:10" s="275" customFormat="1" x14ac:dyDescent="0.2">
      <c r="A60937" s="274"/>
      <c r="C60937" s="276"/>
      <c r="D60937" s="277"/>
      <c r="E60937" s="278"/>
      <c r="F60937" s="279"/>
      <c r="G60937" s="279"/>
      <c r="H60937" s="279"/>
      <c r="I60937" s="280"/>
      <c r="J60937" s="276"/>
    </row>
    <row r="60938" spans="1:10" s="275" customFormat="1" x14ac:dyDescent="0.2">
      <c r="A60938" s="274"/>
      <c r="C60938" s="276"/>
      <c r="D60938" s="277"/>
      <c r="E60938" s="278"/>
      <c r="F60938" s="279"/>
      <c r="G60938" s="279"/>
      <c r="H60938" s="279"/>
      <c r="I60938" s="280"/>
      <c r="J60938" s="276"/>
    </row>
    <row r="60939" spans="1:10" s="275" customFormat="1" x14ac:dyDescent="0.2">
      <c r="A60939" s="274"/>
      <c r="C60939" s="276"/>
      <c r="D60939" s="277"/>
      <c r="E60939" s="278"/>
      <c r="F60939" s="279"/>
      <c r="G60939" s="279"/>
      <c r="H60939" s="279"/>
      <c r="I60939" s="280"/>
      <c r="J60939" s="276"/>
    </row>
    <row r="60940" spans="1:10" s="275" customFormat="1" x14ac:dyDescent="0.2">
      <c r="A60940" s="274"/>
      <c r="C60940" s="276"/>
      <c r="D60940" s="277"/>
      <c r="E60940" s="278"/>
      <c r="F60940" s="279"/>
      <c r="G60940" s="279"/>
      <c r="H60940" s="279"/>
      <c r="I60940" s="280"/>
      <c r="J60940" s="276"/>
    </row>
    <row r="60941" spans="1:10" s="275" customFormat="1" x14ac:dyDescent="0.2">
      <c r="A60941" s="274"/>
      <c r="C60941" s="276"/>
      <c r="D60941" s="277"/>
      <c r="E60941" s="278"/>
      <c r="F60941" s="279"/>
      <c r="G60941" s="279"/>
      <c r="H60941" s="279"/>
      <c r="I60941" s="280"/>
      <c r="J60941" s="276"/>
    </row>
    <row r="60942" spans="1:10" s="275" customFormat="1" x14ac:dyDescent="0.2">
      <c r="A60942" s="274"/>
      <c r="C60942" s="276"/>
      <c r="D60942" s="277"/>
      <c r="E60942" s="278"/>
      <c r="F60942" s="279"/>
      <c r="G60942" s="279"/>
      <c r="H60942" s="279"/>
      <c r="I60942" s="280"/>
      <c r="J60942" s="276"/>
    </row>
    <row r="60943" spans="1:10" s="275" customFormat="1" x14ac:dyDescent="0.2">
      <c r="A60943" s="274"/>
      <c r="C60943" s="276"/>
      <c r="D60943" s="277"/>
      <c r="E60943" s="278"/>
      <c r="F60943" s="279"/>
      <c r="G60943" s="279"/>
      <c r="H60943" s="279"/>
      <c r="I60943" s="280"/>
      <c r="J60943" s="276"/>
    </row>
    <row r="60944" spans="1:10" s="275" customFormat="1" x14ac:dyDescent="0.2">
      <c r="A60944" s="274"/>
      <c r="C60944" s="276"/>
      <c r="D60944" s="277"/>
      <c r="E60944" s="278"/>
      <c r="F60944" s="279"/>
      <c r="G60944" s="279"/>
      <c r="H60944" s="279"/>
      <c r="I60944" s="280"/>
      <c r="J60944" s="276"/>
    </row>
    <row r="60945" spans="1:10" s="275" customFormat="1" x14ac:dyDescent="0.2">
      <c r="A60945" s="274"/>
      <c r="C60945" s="276"/>
      <c r="D60945" s="277"/>
      <c r="E60945" s="278"/>
      <c r="F60945" s="279"/>
      <c r="G60945" s="279"/>
      <c r="H60945" s="279"/>
      <c r="I60945" s="280"/>
      <c r="J60945" s="276"/>
    </row>
    <row r="60946" spans="1:10" s="275" customFormat="1" x14ac:dyDescent="0.2">
      <c r="A60946" s="274"/>
      <c r="C60946" s="276"/>
      <c r="D60946" s="277"/>
      <c r="E60946" s="278"/>
      <c r="F60946" s="279"/>
      <c r="G60946" s="279"/>
      <c r="H60946" s="279"/>
      <c r="I60946" s="280"/>
      <c r="J60946" s="276"/>
    </row>
    <row r="60947" spans="1:10" s="275" customFormat="1" x14ac:dyDescent="0.2">
      <c r="A60947" s="274"/>
      <c r="C60947" s="276"/>
      <c r="D60947" s="277"/>
      <c r="E60947" s="278"/>
      <c r="F60947" s="279"/>
      <c r="G60947" s="279"/>
      <c r="H60947" s="279"/>
      <c r="I60947" s="280"/>
      <c r="J60947" s="276"/>
    </row>
    <row r="60948" spans="1:10" s="275" customFormat="1" x14ac:dyDescent="0.2">
      <c r="A60948" s="274"/>
      <c r="C60948" s="276"/>
      <c r="D60948" s="277"/>
      <c r="E60948" s="278"/>
      <c r="F60948" s="279"/>
      <c r="G60948" s="279"/>
      <c r="H60948" s="279"/>
      <c r="I60948" s="280"/>
      <c r="J60948" s="276"/>
    </row>
    <row r="60949" spans="1:10" s="275" customFormat="1" x14ac:dyDescent="0.2">
      <c r="A60949" s="274"/>
      <c r="C60949" s="276"/>
      <c r="D60949" s="277"/>
      <c r="E60949" s="278"/>
      <c r="F60949" s="279"/>
      <c r="G60949" s="279"/>
      <c r="H60949" s="279"/>
      <c r="I60949" s="280"/>
      <c r="J60949" s="276"/>
    </row>
    <row r="60950" spans="1:10" s="275" customFormat="1" x14ac:dyDescent="0.2">
      <c r="A60950" s="274"/>
      <c r="C60950" s="276"/>
      <c r="D60950" s="277"/>
      <c r="E60950" s="278"/>
      <c r="F60950" s="279"/>
      <c r="G60950" s="279"/>
      <c r="H60950" s="279"/>
      <c r="I60950" s="280"/>
      <c r="J60950" s="276"/>
    </row>
    <row r="60951" spans="1:10" s="275" customFormat="1" x14ac:dyDescent="0.2">
      <c r="A60951" s="274"/>
      <c r="C60951" s="276"/>
      <c r="D60951" s="277"/>
      <c r="E60951" s="278"/>
      <c r="F60951" s="279"/>
      <c r="G60951" s="279"/>
      <c r="H60951" s="279"/>
      <c r="I60951" s="280"/>
      <c r="J60951" s="276"/>
    </row>
    <row r="60952" spans="1:10" s="275" customFormat="1" x14ac:dyDescent="0.2">
      <c r="A60952" s="274"/>
      <c r="C60952" s="276"/>
      <c r="D60952" s="277"/>
      <c r="E60952" s="278"/>
      <c r="F60952" s="279"/>
      <c r="G60952" s="279"/>
      <c r="H60952" s="279"/>
      <c r="I60952" s="280"/>
      <c r="J60952" s="276"/>
    </row>
    <row r="60953" spans="1:10" s="275" customFormat="1" x14ac:dyDescent="0.2">
      <c r="A60953" s="274"/>
      <c r="C60953" s="276"/>
      <c r="D60953" s="277"/>
      <c r="E60953" s="278"/>
      <c r="F60953" s="279"/>
      <c r="G60953" s="279"/>
      <c r="H60953" s="279"/>
      <c r="I60953" s="280"/>
      <c r="J60953" s="276"/>
    </row>
    <row r="60954" spans="1:10" s="275" customFormat="1" x14ac:dyDescent="0.2">
      <c r="A60954" s="274"/>
      <c r="C60954" s="276"/>
      <c r="D60954" s="277"/>
      <c r="E60954" s="278"/>
      <c r="F60954" s="279"/>
      <c r="G60954" s="279"/>
      <c r="H60954" s="279"/>
      <c r="I60954" s="280"/>
      <c r="J60954" s="276"/>
    </row>
    <row r="60955" spans="1:10" s="275" customFormat="1" x14ac:dyDescent="0.2">
      <c r="A60955" s="274"/>
      <c r="C60955" s="276"/>
      <c r="D60955" s="277"/>
      <c r="E60955" s="278"/>
      <c r="F60955" s="279"/>
      <c r="G60955" s="279"/>
      <c r="H60955" s="279"/>
      <c r="I60955" s="280"/>
      <c r="J60955" s="276"/>
    </row>
    <row r="60956" spans="1:10" s="275" customFormat="1" x14ac:dyDescent="0.2">
      <c r="A60956" s="274"/>
      <c r="C60956" s="276"/>
      <c r="D60956" s="277"/>
      <c r="E60956" s="278"/>
      <c r="F60956" s="279"/>
      <c r="G60956" s="279"/>
      <c r="H60956" s="279"/>
      <c r="I60956" s="280"/>
      <c r="J60956" s="276"/>
    </row>
    <row r="60957" spans="1:10" s="275" customFormat="1" x14ac:dyDescent="0.2">
      <c r="A60957" s="274"/>
      <c r="C60957" s="276"/>
      <c r="D60957" s="277"/>
      <c r="E60957" s="278"/>
      <c r="F60957" s="279"/>
      <c r="G60957" s="279"/>
      <c r="H60957" s="279"/>
      <c r="I60957" s="280"/>
      <c r="J60957" s="276"/>
    </row>
    <row r="60958" spans="1:10" s="275" customFormat="1" x14ac:dyDescent="0.2">
      <c r="A60958" s="274"/>
      <c r="C60958" s="276"/>
      <c r="D60958" s="277"/>
      <c r="E60958" s="278"/>
      <c r="F60958" s="279"/>
      <c r="G60958" s="279"/>
      <c r="H60958" s="279"/>
      <c r="I60958" s="280"/>
      <c r="J60958" s="276"/>
    </row>
    <row r="60959" spans="1:10" s="275" customFormat="1" x14ac:dyDescent="0.2">
      <c r="A60959" s="274"/>
      <c r="C60959" s="276"/>
      <c r="D60959" s="277"/>
      <c r="E60959" s="278"/>
      <c r="F60959" s="279"/>
      <c r="G60959" s="279"/>
      <c r="H60959" s="279"/>
      <c r="I60959" s="280"/>
      <c r="J60959" s="276"/>
    </row>
    <row r="60960" spans="1:10" s="275" customFormat="1" x14ac:dyDescent="0.2">
      <c r="A60960" s="274"/>
      <c r="C60960" s="276"/>
      <c r="D60960" s="277"/>
      <c r="E60960" s="278"/>
      <c r="F60960" s="279"/>
      <c r="G60960" s="279"/>
      <c r="H60960" s="279"/>
      <c r="I60960" s="280"/>
      <c r="J60960" s="276"/>
    </row>
    <row r="60961" spans="1:10" s="275" customFormat="1" x14ac:dyDescent="0.2">
      <c r="A60961" s="274"/>
      <c r="C60961" s="276"/>
      <c r="D60961" s="277"/>
      <c r="E60961" s="278"/>
      <c r="F60961" s="279"/>
      <c r="G60961" s="279"/>
      <c r="H60961" s="279"/>
      <c r="I60961" s="280"/>
      <c r="J60961" s="276"/>
    </row>
    <row r="60962" spans="1:10" s="275" customFormat="1" x14ac:dyDescent="0.2">
      <c r="A60962" s="274"/>
      <c r="C60962" s="276"/>
      <c r="D60962" s="277"/>
      <c r="E60962" s="278"/>
      <c r="F60962" s="279"/>
      <c r="G60962" s="279"/>
      <c r="H60962" s="279"/>
      <c r="I60962" s="280"/>
      <c r="J60962" s="276"/>
    </row>
    <row r="60963" spans="1:10" s="275" customFormat="1" x14ac:dyDescent="0.2">
      <c r="A60963" s="274"/>
      <c r="C60963" s="276"/>
      <c r="D60963" s="277"/>
      <c r="E60963" s="278"/>
      <c r="F60963" s="279"/>
      <c r="G60963" s="279"/>
      <c r="H60963" s="279"/>
      <c r="I60963" s="280"/>
      <c r="J60963" s="276"/>
    </row>
    <row r="60964" spans="1:10" s="275" customFormat="1" x14ac:dyDescent="0.2">
      <c r="A60964" s="274"/>
      <c r="C60964" s="276"/>
      <c r="D60964" s="277"/>
      <c r="E60964" s="278"/>
      <c r="F60964" s="279"/>
      <c r="G60964" s="279"/>
      <c r="H60964" s="279"/>
      <c r="I60964" s="280"/>
      <c r="J60964" s="276"/>
    </row>
    <row r="60965" spans="1:10" s="275" customFormat="1" x14ac:dyDescent="0.2">
      <c r="A60965" s="274"/>
      <c r="C60965" s="276"/>
      <c r="D60965" s="277"/>
      <c r="E60965" s="278"/>
      <c r="F60965" s="279"/>
      <c r="G60965" s="279"/>
      <c r="H60965" s="279"/>
      <c r="I60965" s="280"/>
      <c r="J60965" s="276"/>
    </row>
    <row r="60966" spans="1:10" s="275" customFormat="1" x14ac:dyDescent="0.2">
      <c r="A60966" s="274"/>
      <c r="C60966" s="276"/>
      <c r="D60966" s="277"/>
      <c r="E60966" s="278"/>
      <c r="F60966" s="279"/>
      <c r="G60966" s="279"/>
      <c r="H60966" s="279"/>
      <c r="I60966" s="280"/>
      <c r="J60966" s="276"/>
    </row>
    <row r="60967" spans="1:10" s="275" customFormat="1" x14ac:dyDescent="0.2">
      <c r="A60967" s="274"/>
      <c r="C60967" s="276"/>
      <c r="D60967" s="277"/>
      <c r="E60967" s="278"/>
      <c r="F60967" s="279"/>
      <c r="G60967" s="279"/>
      <c r="H60967" s="279"/>
      <c r="I60967" s="280"/>
      <c r="J60967" s="276"/>
    </row>
    <row r="60968" spans="1:10" s="275" customFormat="1" x14ac:dyDescent="0.2">
      <c r="A60968" s="274"/>
      <c r="C60968" s="276"/>
      <c r="D60968" s="277"/>
      <c r="E60968" s="278"/>
      <c r="F60968" s="279"/>
      <c r="G60968" s="279"/>
      <c r="H60968" s="279"/>
      <c r="I60968" s="280"/>
      <c r="J60968" s="276"/>
    </row>
    <row r="60969" spans="1:10" s="275" customFormat="1" x14ac:dyDescent="0.2">
      <c r="A60969" s="274"/>
      <c r="C60969" s="276"/>
      <c r="D60969" s="277"/>
      <c r="E60969" s="278"/>
      <c r="F60969" s="279"/>
      <c r="G60969" s="279"/>
      <c r="H60969" s="279"/>
      <c r="I60969" s="280"/>
      <c r="J60969" s="276"/>
    </row>
    <row r="60970" spans="1:10" s="275" customFormat="1" x14ac:dyDescent="0.2">
      <c r="A60970" s="274"/>
      <c r="C60970" s="276"/>
      <c r="D60970" s="277"/>
      <c r="E60970" s="278"/>
      <c r="F60970" s="279"/>
      <c r="G60970" s="279"/>
      <c r="H60970" s="279"/>
      <c r="I60970" s="280"/>
      <c r="J60970" s="276"/>
    </row>
    <row r="60971" spans="1:10" s="275" customFormat="1" x14ac:dyDescent="0.2">
      <c r="A60971" s="274"/>
      <c r="C60971" s="276"/>
      <c r="D60971" s="277"/>
      <c r="E60971" s="278"/>
      <c r="F60971" s="279"/>
      <c r="G60971" s="279"/>
      <c r="H60971" s="279"/>
      <c r="I60971" s="280"/>
      <c r="J60971" s="276"/>
    </row>
    <row r="60972" spans="1:10" s="275" customFormat="1" x14ac:dyDescent="0.2">
      <c r="A60972" s="274"/>
      <c r="C60972" s="276"/>
      <c r="D60972" s="277"/>
      <c r="E60972" s="278"/>
      <c r="F60972" s="279"/>
      <c r="G60972" s="279"/>
      <c r="H60972" s="279"/>
      <c r="I60972" s="280"/>
      <c r="J60972" s="276"/>
    </row>
    <row r="60973" spans="1:10" s="275" customFormat="1" x14ac:dyDescent="0.2">
      <c r="A60973" s="274"/>
      <c r="C60973" s="276"/>
      <c r="D60973" s="277"/>
      <c r="E60973" s="278"/>
      <c r="F60973" s="279"/>
      <c r="G60973" s="279"/>
      <c r="H60973" s="279"/>
      <c r="I60973" s="280"/>
      <c r="J60973" s="276"/>
    </row>
    <row r="60974" spans="1:10" s="275" customFormat="1" x14ac:dyDescent="0.2">
      <c r="A60974" s="274"/>
      <c r="C60974" s="276"/>
      <c r="D60974" s="277"/>
      <c r="E60974" s="278"/>
      <c r="F60974" s="279"/>
      <c r="G60974" s="279"/>
      <c r="H60974" s="279"/>
      <c r="I60974" s="280"/>
      <c r="J60974" s="276"/>
    </row>
    <row r="60975" spans="1:10" s="275" customFormat="1" x14ac:dyDescent="0.2">
      <c r="A60975" s="274"/>
      <c r="C60975" s="276"/>
      <c r="D60975" s="277"/>
      <c r="E60975" s="278"/>
      <c r="F60975" s="279"/>
      <c r="G60975" s="279"/>
      <c r="H60975" s="279"/>
      <c r="I60975" s="280"/>
      <c r="J60975" s="276"/>
    </row>
    <row r="60976" spans="1:10" s="275" customFormat="1" x14ac:dyDescent="0.2">
      <c r="A60976" s="274"/>
      <c r="C60976" s="276"/>
      <c r="D60976" s="277"/>
      <c r="E60976" s="278"/>
      <c r="F60976" s="279"/>
      <c r="G60976" s="279"/>
      <c r="H60976" s="279"/>
      <c r="I60976" s="280"/>
      <c r="J60976" s="276"/>
    </row>
    <row r="60977" spans="1:10" s="275" customFormat="1" x14ac:dyDescent="0.2">
      <c r="A60977" s="274"/>
      <c r="C60977" s="276"/>
      <c r="D60977" s="277"/>
      <c r="E60977" s="278"/>
      <c r="F60977" s="279"/>
      <c r="G60977" s="279"/>
      <c r="H60977" s="279"/>
      <c r="I60977" s="280"/>
      <c r="J60977" s="276"/>
    </row>
    <row r="60978" spans="1:10" s="275" customFormat="1" x14ac:dyDescent="0.2">
      <c r="A60978" s="274"/>
      <c r="C60978" s="276"/>
      <c r="D60978" s="277"/>
      <c r="E60978" s="278"/>
      <c r="F60978" s="279"/>
      <c r="G60978" s="279"/>
      <c r="H60978" s="279"/>
      <c r="I60978" s="280"/>
      <c r="J60978" s="276"/>
    </row>
    <row r="60979" spans="1:10" s="275" customFormat="1" x14ac:dyDescent="0.2">
      <c r="A60979" s="274"/>
      <c r="C60979" s="276"/>
      <c r="D60979" s="277"/>
      <c r="E60979" s="278"/>
      <c r="F60979" s="279"/>
      <c r="G60979" s="279"/>
      <c r="H60979" s="279"/>
      <c r="I60979" s="280"/>
      <c r="J60979" s="276"/>
    </row>
    <row r="60980" spans="1:10" s="275" customFormat="1" x14ac:dyDescent="0.2">
      <c r="A60980" s="274"/>
      <c r="C60980" s="276"/>
      <c r="D60980" s="277"/>
      <c r="E60980" s="278"/>
      <c r="F60980" s="279"/>
      <c r="G60980" s="279"/>
      <c r="H60980" s="279"/>
      <c r="I60980" s="280"/>
      <c r="J60980" s="276"/>
    </row>
    <row r="60981" spans="1:10" s="275" customFormat="1" x14ac:dyDescent="0.2">
      <c r="A60981" s="274"/>
      <c r="C60981" s="276"/>
      <c r="D60981" s="277"/>
      <c r="E60981" s="278"/>
      <c r="F60981" s="279"/>
      <c r="G60981" s="279"/>
      <c r="H60981" s="279"/>
      <c r="I60981" s="280"/>
      <c r="J60981" s="276"/>
    </row>
    <row r="60982" spans="1:10" s="275" customFormat="1" x14ac:dyDescent="0.2">
      <c r="A60982" s="274"/>
      <c r="C60982" s="276"/>
      <c r="D60982" s="277"/>
      <c r="E60982" s="278"/>
      <c r="F60982" s="279"/>
      <c r="G60982" s="279"/>
      <c r="H60982" s="279"/>
      <c r="I60982" s="280"/>
      <c r="J60982" s="276"/>
    </row>
    <row r="60983" spans="1:10" s="275" customFormat="1" x14ac:dyDescent="0.2">
      <c r="A60983" s="274"/>
      <c r="C60983" s="276"/>
      <c r="D60983" s="277"/>
      <c r="E60983" s="278"/>
      <c r="F60983" s="279"/>
      <c r="G60983" s="279"/>
      <c r="H60983" s="279"/>
      <c r="I60983" s="280"/>
      <c r="J60983" s="276"/>
    </row>
    <row r="60984" spans="1:10" s="275" customFormat="1" x14ac:dyDescent="0.2">
      <c r="A60984" s="274"/>
      <c r="C60984" s="276"/>
      <c r="D60984" s="277"/>
      <c r="E60984" s="278"/>
      <c r="F60984" s="279"/>
      <c r="G60984" s="279"/>
      <c r="H60984" s="279"/>
      <c r="I60984" s="280"/>
      <c r="J60984" s="276"/>
    </row>
    <row r="60985" spans="1:10" s="275" customFormat="1" x14ac:dyDescent="0.2">
      <c r="A60985" s="274"/>
      <c r="C60985" s="276"/>
      <c r="D60985" s="277"/>
      <c r="E60985" s="278"/>
      <c r="F60985" s="279"/>
      <c r="G60985" s="279"/>
      <c r="H60985" s="279"/>
      <c r="I60985" s="280"/>
      <c r="J60985" s="276"/>
    </row>
    <row r="60986" spans="1:10" s="275" customFormat="1" x14ac:dyDescent="0.2">
      <c r="A60986" s="274"/>
      <c r="C60986" s="276"/>
      <c r="D60986" s="277"/>
      <c r="E60986" s="278"/>
      <c r="F60986" s="279"/>
      <c r="G60986" s="279"/>
      <c r="H60986" s="279"/>
      <c r="I60986" s="280"/>
      <c r="J60986" s="276"/>
    </row>
    <row r="60987" spans="1:10" s="275" customFormat="1" x14ac:dyDescent="0.2">
      <c r="A60987" s="274"/>
      <c r="C60987" s="276"/>
      <c r="D60987" s="277"/>
      <c r="E60987" s="278"/>
      <c r="F60987" s="279"/>
      <c r="G60987" s="279"/>
      <c r="H60987" s="279"/>
      <c r="I60987" s="280"/>
      <c r="J60987" s="276"/>
    </row>
    <row r="60988" spans="1:10" s="275" customFormat="1" x14ac:dyDescent="0.2">
      <c r="A60988" s="274"/>
      <c r="C60988" s="276"/>
      <c r="D60988" s="277"/>
      <c r="E60988" s="278"/>
      <c r="F60988" s="279"/>
      <c r="G60988" s="279"/>
      <c r="H60988" s="279"/>
      <c r="I60988" s="280"/>
      <c r="J60988" s="276"/>
    </row>
    <row r="60989" spans="1:10" s="275" customFormat="1" x14ac:dyDescent="0.2">
      <c r="A60989" s="274"/>
      <c r="C60989" s="276"/>
      <c r="D60989" s="277"/>
      <c r="E60989" s="278"/>
      <c r="F60989" s="279"/>
      <c r="G60989" s="279"/>
      <c r="H60989" s="279"/>
      <c r="I60989" s="280"/>
      <c r="J60989" s="276"/>
    </row>
    <row r="60990" spans="1:10" s="275" customFormat="1" x14ac:dyDescent="0.2">
      <c r="A60990" s="274"/>
      <c r="C60990" s="276"/>
      <c r="D60990" s="277"/>
      <c r="E60990" s="278"/>
      <c r="F60990" s="279"/>
      <c r="G60990" s="279"/>
      <c r="H60990" s="279"/>
      <c r="I60990" s="280"/>
      <c r="J60990" s="276"/>
    </row>
    <row r="60991" spans="1:10" s="275" customFormat="1" x14ac:dyDescent="0.2">
      <c r="A60991" s="274"/>
      <c r="C60991" s="276"/>
      <c r="D60991" s="277"/>
      <c r="E60991" s="278"/>
      <c r="F60991" s="279"/>
      <c r="G60991" s="279"/>
      <c r="H60991" s="279"/>
      <c r="I60991" s="280"/>
      <c r="J60991" s="276"/>
    </row>
    <row r="60992" spans="1:10" s="275" customFormat="1" x14ac:dyDescent="0.2">
      <c r="A60992" s="274"/>
      <c r="C60992" s="276"/>
      <c r="D60992" s="277"/>
      <c r="E60992" s="278"/>
      <c r="F60992" s="279"/>
      <c r="G60992" s="279"/>
      <c r="H60992" s="279"/>
      <c r="I60992" s="280"/>
      <c r="J60992" s="276"/>
    </row>
    <row r="60993" spans="1:10" s="275" customFormat="1" x14ac:dyDescent="0.2">
      <c r="A60993" s="274"/>
      <c r="C60993" s="276"/>
      <c r="D60993" s="277"/>
      <c r="E60993" s="278"/>
      <c r="F60993" s="279"/>
      <c r="G60993" s="279"/>
      <c r="H60993" s="279"/>
      <c r="I60993" s="280"/>
      <c r="J60993" s="276"/>
    </row>
    <row r="60994" spans="1:10" s="275" customFormat="1" x14ac:dyDescent="0.2">
      <c r="A60994" s="274"/>
      <c r="C60994" s="276"/>
      <c r="D60994" s="277"/>
      <c r="E60994" s="278"/>
      <c r="F60994" s="279"/>
      <c r="G60994" s="279"/>
      <c r="H60994" s="279"/>
      <c r="I60994" s="280"/>
      <c r="J60994" s="276"/>
    </row>
    <row r="60995" spans="1:10" s="275" customFormat="1" x14ac:dyDescent="0.2">
      <c r="A60995" s="274"/>
      <c r="C60995" s="276"/>
      <c r="D60995" s="277"/>
      <c r="E60995" s="278"/>
      <c r="F60995" s="279"/>
      <c r="G60995" s="279"/>
      <c r="H60995" s="279"/>
      <c r="I60995" s="280"/>
      <c r="J60995" s="276"/>
    </row>
    <row r="60996" spans="1:10" s="275" customFormat="1" x14ac:dyDescent="0.2">
      <c r="A60996" s="274"/>
      <c r="C60996" s="276"/>
      <c r="D60996" s="277"/>
      <c r="E60996" s="278"/>
      <c r="F60996" s="279"/>
      <c r="G60996" s="279"/>
      <c r="H60996" s="279"/>
      <c r="I60996" s="280"/>
      <c r="J60996" s="276"/>
    </row>
    <row r="60997" spans="1:10" s="275" customFormat="1" x14ac:dyDescent="0.2">
      <c r="A60997" s="274"/>
      <c r="C60997" s="276"/>
      <c r="D60997" s="277"/>
      <c r="E60997" s="278"/>
      <c r="F60997" s="279"/>
      <c r="G60997" s="279"/>
      <c r="H60997" s="279"/>
      <c r="I60997" s="280"/>
      <c r="J60997" s="276"/>
    </row>
    <row r="60998" spans="1:10" s="275" customFormat="1" x14ac:dyDescent="0.2">
      <c r="A60998" s="274"/>
      <c r="C60998" s="276"/>
      <c r="D60998" s="277"/>
      <c r="E60998" s="278"/>
      <c r="F60998" s="279"/>
      <c r="G60998" s="279"/>
      <c r="H60998" s="279"/>
      <c r="I60998" s="280"/>
      <c r="J60998" s="276"/>
    </row>
    <row r="60999" spans="1:10" s="275" customFormat="1" x14ac:dyDescent="0.2">
      <c r="A60999" s="274"/>
      <c r="C60999" s="276"/>
      <c r="D60999" s="277"/>
      <c r="E60999" s="278"/>
      <c r="F60999" s="279"/>
      <c r="G60999" s="279"/>
      <c r="H60999" s="279"/>
      <c r="I60999" s="280"/>
      <c r="J60999" s="276"/>
    </row>
    <row r="61000" spans="1:10" s="275" customFormat="1" x14ac:dyDescent="0.2">
      <c r="A61000" s="274"/>
      <c r="C61000" s="276"/>
      <c r="D61000" s="277"/>
      <c r="E61000" s="278"/>
      <c r="F61000" s="279"/>
      <c r="G61000" s="279"/>
      <c r="H61000" s="279"/>
      <c r="I61000" s="280"/>
      <c r="J61000" s="276"/>
    </row>
    <row r="61001" spans="1:10" s="275" customFormat="1" x14ac:dyDescent="0.2">
      <c r="A61001" s="274"/>
      <c r="C61001" s="276"/>
      <c r="D61001" s="277"/>
      <c r="E61001" s="278"/>
      <c r="F61001" s="279"/>
      <c r="G61001" s="279"/>
      <c r="H61001" s="279"/>
      <c r="I61001" s="280"/>
      <c r="J61001" s="276"/>
    </row>
    <row r="61002" spans="1:10" s="275" customFormat="1" x14ac:dyDescent="0.2">
      <c r="A61002" s="274"/>
      <c r="C61002" s="276"/>
      <c r="D61002" s="277"/>
      <c r="E61002" s="278"/>
      <c r="F61002" s="279"/>
      <c r="G61002" s="279"/>
      <c r="H61002" s="279"/>
      <c r="I61002" s="280"/>
      <c r="J61002" s="276"/>
    </row>
    <row r="61003" spans="1:10" s="275" customFormat="1" x14ac:dyDescent="0.2">
      <c r="A61003" s="274"/>
      <c r="C61003" s="276"/>
      <c r="D61003" s="277"/>
      <c r="E61003" s="278"/>
      <c r="F61003" s="279"/>
      <c r="G61003" s="279"/>
      <c r="H61003" s="279"/>
      <c r="I61003" s="280"/>
      <c r="J61003" s="276"/>
    </row>
    <row r="61004" spans="1:10" s="275" customFormat="1" x14ac:dyDescent="0.2">
      <c r="A61004" s="274"/>
      <c r="C61004" s="276"/>
      <c r="D61004" s="277"/>
      <c r="E61004" s="278"/>
      <c r="F61004" s="279"/>
      <c r="G61004" s="279"/>
      <c r="H61004" s="279"/>
      <c r="I61004" s="280"/>
      <c r="J61004" s="276"/>
    </row>
    <row r="61005" spans="1:10" s="275" customFormat="1" x14ac:dyDescent="0.2">
      <c r="A61005" s="274"/>
      <c r="C61005" s="276"/>
      <c r="D61005" s="277"/>
      <c r="E61005" s="278"/>
      <c r="F61005" s="279"/>
      <c r="G61005" s="279"/>
      <c r="H61005" s="279"/>
      <c r="I61005" s="280"/>
      <c r="J61005" s="276"/>
    </row>
    <row r="61006" spans="1:10" s="275" customFormat="1" x14ac:dyDescent="0.2">
      <c r="A61006" s="274"/>
      <c r="C61006" s="276"/>
      <c r="D61006" s="277"/>
      <c r="E61006" s="278"/>
      <c r="F61006" s="279"/>
      <c r="G61006" s="279"/>
      <c r="H61006" s="279"/>
      <c r="I61006" s="280"/>
      <c r="J61006" s="276"/>
    </row>
    <row r="61007" spans="1:10" s="275" customFormat="1" x14ac:dyDescent="0.2">
      <c r="A61007" s="274"/>
      <c r="C61007" s="276"/>
      <c r="D61007" s="277"/>
      <c r="E61007" s="278"/>
      <c r="F61007" s="279"/>
      <c r="G61007" s="279"/>
      <c r="H61007" s="279"/>
      <c r="I61007" s="280"/>
      <c r="J61007" s="276"/>
    </row>
    <row r="61008" spans="1:10" s="275" customFormat="1" x14ac:dyDescent="0.2">
      <c r="A61008" s="274"/>
      <c r="C61008" s="276"/>
      <c r="D61008" s="277"/>
      <c r="E61008" s="278"/>
      <c r="F61008" s="279"/>
      <c r="G61008" s="279"/>
      <c r="H61008" s="279"/>
      <c r="I61008" s="280"/>
      <c r="J61008" s="276"/>
    </row>
    <row r="61009" spans="1:10" s="275" customFormat="1" x14ac:dyDescent="0.2">
      <c r="A61009" s="274"/>
      <c r="C61009" s="276"/>
      <c r="D61009" s="277"/>
      <c r="E61009" s="278"/>
      <c r="F61009" s="279"/>
      <c r="G61009" s="279"/>
      <c r="H61009" s="279"/>
      <c r="I61009" s="280"/>
      <c r="J61009" s="276"/>
    </row>
    <row r="61010" spans="1:10" s="275" customFormat="1" x14ac:dyDescent="0.2">
      <c r="A61010" s="274"/>
      <c r="C61010" s="276"/>
      <c r="D61010" s="277"/>
      <c r="E61010" s="278"/>
      <c r="F61010" s="279"/>
      <c r="G61010" s="279"/>
      <c r="H61010" s="279"/>
      <c r="I61010" s="280"/>
      <c r="J61010" s="276"/>
    </row>
    <row r="61011" spans="1:10" s="275" customFormat="1" x14ac:dyDescent="0.2">
      <c r="A61011" s="274"/>
      <c r="C61011" s="276"/>
      <c r="D61011" s="277"/>
      <c r="E61011" s="278"/>
      <c r="F61011" s="279"/>
      <c r="G61011" s="279"/>
      <c r="H61011" s="279"/>
      <c r="I61011" s="280"/>
      <c r="J61011" s="276"/>
    </row>
    <row r="61012" spans="1:10" s="275" customFormat="1" x14ac:dyDescent="0.2">
      <c r="A61012" s="274"/>
      <c r="C61012" s="276"/>
      <c r="D61012" s="277"/>
      <c r="E61012" s="278"/>
      <c r="F61012" s="279"/>
      <c r="G61012" s="279"/>
      <c r="H61012" s="279"/>
      <c r="I61012" s="280"/>
      <c r="J61012" s="276"/>
    </row>
    <row r="61013" spans="1:10" s="275" customFormat="1" x14ac:dyDescent="0.2">
      <c r="A61013" s="274"/>
      <c r="C61013" s="276"/>
      <c r="D61013" s="277"/>
      <c r="E61013" s="278"/>
      <c r="F61013" s="279"/>
      <c r="G61013" s="279"/>
      <c r="H61013" s="279"/>
      <c r="I61013" s="280"/>
      <c r="J61013" s="276"/>
    </row>
    <row r="61014" spans="1:10" s="275" customFormat="1" x14ac:dyDescent="0.2">
      <c r="A61014" s="274"/>
      <c r="C61014" s="276"/>
      <c r="D61014" s="277"/>
      <c r="E61014" s="278"/>
      <c r="F61014" s="279"/>
      <c r="G61014" s="279"/>
      <c r="H61014" s="279"/>
      <c r="I61014" s="280"/>
      <c r="J61014" s="276"/>
    </row>
    <row r="61015" spans="1:10" s="275" customFormat="1" x14ac:dyDescent="0.2">
      <c r="A61015" s="274"/>
      <c r="C61015" s="276"/>
      <c r="D61015" s="277"/>
      <c r="E61015" s="278"/>
      <c r="F61015" s="279"/>
      <c r="G61015" s="279"/>
      <c r="H61015" s="279"/>
      <c r="I61015" s="280"/>
      <c r="J61015" s="276"/>
    </row>
    <row r="61016" spans="1:10" s="275" customFormat="1" x14ac:dyDescent="0.2">
      <c r="A61016" s="274"/>
      <c r="C61016" s="276"/>
      <c r="D61016" s="277"/>
      <c r="E61016" s="278"/>
      <c r="F61016" s="279"/>
      <c r="G61016" s="279"/>
      <c r="H61016" s="279"/>
      <c r="I61016" s="280"/>
      <c r="J61016" s="276"/>
    </row>
    <row r="61017" spans="1:10" s="275" customFormat="1" x14ac:dyDescent="0.2">
      <c r="A61017" s="274"/>
      <c r="C61017" s="276"/>
      <c r="D61017" s="277"/>
      <c r="E61017" s="278"/>
      <c r="F61017" s="279"/>
      <c r="G61017" s="279"/>
      <c r="H61017" s="279"/>
      <c r="I61017" s="280"/>
      <c r="J61017" s="276"/>
    </row>
    <row r="61018" spans="1:10" s="275" customFormat="1" x14ac:dyDescent="0.2">
      <c r="A61018" s="274"/>
      <c r="C61018" s="276"/>
      <c r="D61018" s="277"/>
      <c r="E61018" s="278"/>
      <c r="F61018" s="279"/>
      <c r="G61018" s="279"/>
      <c r="H61018" s="279"/>
      <c r="I61018" s="280"/>
      <c r="J61018" s="276"/>
    </row>
    <row r="61019" spans="1:10" s="275" customFormat="1" x14ac:dyDescent="0.2">
      <c r="A61019" s="274"/>
      <c r="C61019" s="276"/>
      <c r="D61019" s="277"/>
      <c r="E61019" s="278"/>
      <c r="F61019" s="279"/>
      <c r="G61019" s="279"/>
      <c r="H61019" s="279"/>
      <c r="I61019" s="280"/>
      <c r="J61019" s="276"/>
    </row>
    <row r="61020" spans="1:10" s="275" customFormat="1" x14ac:dyDescent="0.2">
      <c r="A61020" s="274"/>
      <c r="C61020" s="276"/>
      <c r="D61020" s="277"/>
      <c r="E61020" s="278"/>
      <c r="F61020" s="279"/>
      <c r="G61020" s="279"/>
      <c r="H61020" s="279"/>
      <c r="I61020" s="280"/>
      <c r="J61020" s="276"/>
    </row>
    <row r="61021" spans="1:10" s="275" customFormat="1" x14ac:dyDescent="0.2">
      <c r="A61021" s="274"/>
      <c r="C61021" s="276"/>
      <c r="D61021" s="277"/>
      <c r="E61021" s="278"/>
      <c r="F61021" s="279"/>
      <c r="G61021" s="279"/>
      <c r="H61021" s="279"/>
      <c r="I61021" s="280"/>
      <c r="J61021" s="276"/>
    </row>
    <row r="61022" spans="1:10" s="275" customFormat="1" x14ac:dyDescent="0.2">
      <c r="A61022" s="274"/>
      <c r="C61022" s="276"/>
      <c r="D61022" s="277"/>
      <c r="E61022" s="278"/>
      <c r="F61022" s="279"/>
      <c r="G61022" s="279"/>
      <c r="H61022" s="279"/>
      <c r="I61022" s="280"/>
      <c r="J61022" s="276"/>
    </row>
    <row r="61023" spans="1:10" s="275" customFormat="1" x14ac:dyDescent="0.2">
      <c r="A61023" s="274"/>
      <c r="C61023" s="276"/>
      <c r="D61023" s="277"/>
      <c r="E61023" s="278"/>
      <c r="F61023" s="279"/>
      <c r="G61023" s="279"/>
      <c r="H61023" s="279"/>
      <c r="I61023" s="280"/>
      <c r="J61023" s="276"/>
    </row>
    <row r="61024" spans="1:10" s="275" customFormat="1" x14ac:dyDescent="0.2">
      <c r="A61024" s="274"/>
      <c r="C61024" s="276"/>
      <c r="D61024" s="277"/>
      <c r="E61024" s="278"/>
      <c r="F61024" s="279"/>
      <c r="G61024" s="279"/>
      <c r="H61024" s="279"/>
      <c r="I61024" s="280"/>
      <c r="J61024" s="276"/>
    </row>
    <row r="61025" spans="1:10" s="275" customFormat="1" x14ac:dyDescent="0.2">
      <c r="A61025" s="274"/>
      <c r="C61025" s="276"/>
      <c r="D61025" s="277"/>
      <c r="E61025" s="278"/>
      <c r="F61025" s="279"/>
      <c r="G61025" s="279"/>
      <c r="H61025" s="279"/>
      <c r="I61025" s="280"/>
      <c r="J61025" s="276"/>
    </row>
    <row r="61026" spans="1:10" s="275" customFormat="1" x14ac:dyDescent="0.2">
      <c r="A61026" s="274"/>
      <c r="C61026" s="276"/>
      <c r="D61026" s="277"/>
      <c r="E61026" s="278"/>
      <c r="F61026" s="279"/>
      <c r="G61026" s="279"/>
      <c r="H61026" s="279"/>
      <c r="I61026" s="280"/>
      <c r="J61026" s="276"/>
    </row>
    <row r="61027" spans="1:10" s="275" customFormat="1" x14ac:dyDescent="0.2">
      <c r="A61027" s="274"/>
      <c r="C61027" s="276"/>
      <c r="D61027" s="277"/>
      <c r="E61027" s="278"/>
      <c r="F61027" s="279"/>
      <c r="G61027" s="279"/>
      <c r="H61027" s="279"/>
      <c r="I61027" s="280"/>
      <c r="J61027" s="276"/>
    </row>
    <row r="61028" spans="1:10" s="275" customFormat="1" x14ac:dyDescent="0.2">
      <c r="A61028" s="274"/>
      <c r="C61028" s="276"/>
      <c r="D61028" s="277"/>
      <c r="E61028" s="278"/>
      <c r="F61028" s="279"/>
      <c r="G61028" s="279"/>
      <c r="H61028" s="279"/>
      <c r="I61028" s="280"/>
      <c r="J61028" s="276"/>
    </row>
    <row r="61029" spans="1:10" s="275" customFormat="1" x14ac:dyDescent="0.2">
      <c r="A61029" s="274"/>
      <c r="C61029" s="276"/>
      <c r="D61029" s="277"/>
      <c r="E61029" s="278"/>
      <c r="F61029" s="279"/>
      <c r="G61029" s="279"/>
      <c r="H61029" s="279"/>
      <c r="I61029" s="280"/>
      <c r="J61029" s="276"/>
    </row>
    <row r="61030" spans="1:10" s="275" customFormat="1" x14ac:dyDescent="0.2">
      <c r="A61030" s="274"/>
      <c r="C61030" s="276"/>
      <c r="D61030" s="277"/>
      <c r="E61030" s="278"/>
      <c r="F61030" s="279"/>
      <c r="G61030" s="279"/>
      <c r="H61030" s="279"/>
      <c r="I61030" s="280"/>
      <c r="J61030" s="276"/>
    </row>
    <row r="61031" spans="1:10" s="275" customFormat="1" x14ac:dyDescent="0.2">
      <c r="A61031" s="274"/>
      <c r="C61031" s="276"/>
      <c r="D61031" s="277"/>
      <c r="E61031" s="278"/>
      <c r="F61031" s="279"/>
      <c r="G61031" s="279"/>
      <c r="H61031" s="279"/>
      <c r="I61031" s="280"/>
      <c r="J61031" s="276"/>
    </row>
    <row r="61032" spans="1:10" s="275" customFormat="1" x14ac:dyDescent="0.2">
      <c r="A61032" s="274"/>
      <c r="C61032" s="276"/>
      <c r="D61032" s="277"/>
      <c r="E61032" s="278"/>
      <c r="F61032" s="279"/>
      <c r="G61032" s="279"/>
      <c r="H61032" s="279"/>
      <c r="I61032" s="280"/>
      <c r="J61032" s="276"/>
    </row>
    <row r="61033" spans="1:10" s="275" customFormat="1" x14ac:dyDescent="0.2">
      <c r="A61033" s="274"/>
      <c r="C61033" s="276"/>
      <c r="D61033" s="277"/>
      <c r="E61033" s="278"/>
      <c r="F61033" s="279"/>
      <c r="G61033" s="279"/>
      <c r="H61033" s="279"/>
      <c r="I61033" s="280"/>
      <c r="J61033" s="276"/>
    </row>
    <row r="61034" spans="1:10" s="275" customFormat="1" x14ac:dyDescent="0.2">
      <c r="A61034" s="274"/>
      <c r="C61034" s="276"/>
      <c r="D61034" s="277"/>
      <c r="E61034" s="278"/>
      <c r="F61034" s="279"/>
      <c r="G61034" s="279"/>
      <c r="H61034" s="279"/>
      <c r="I61034" s="280"/>
      <c r="J61034" s="276"/>
    </row>
    <row r="61035" spans="1:10" s="275" customFormat="1" x14ac:dyDescent="0.2">
      <c r="A61035" s="274"/>
      <c r="C61035" s="276"/>
      <c r="D61035" s="277"/>
      <c r="E61035" s="278"/>
      <c r="F61035" s="279"/>
      <c r="G61035" s="279"/>
      <c r="H61035" s="279"/>
      <c r="I61035" s="280"/>
      <c r="J61035" s="276"/>
    </row>
    <row r="61036" spans="1:10" s="275" customFormat="1" x14ac:dyDescent="0.2">
      <c r="A61036" s="274"/>
      <c r="C61036" s="276"/>
      <c r="D61036" s="277"/>
      <c r="E61036" s="278"/>
      <c r="F61036" s="279"/>
      <c r="G61036" s="279"/>
      <c r="H61036" s="279"/>
      <c r="I61036" s="280"/>
      <c r="J61036" s="276"/>
    </row>
    <row r="61037" spans="1:10" s="275" customFormat="1" x14ac:dyDescent="0.2">
      <c r="A61037" s="274"/>
      <c r="C61037" s="276"/>
      <c r="D61037" s="277"/>
      <c r="E61037" s="278"/>
      <c r="F61037" s="279"/>
      <c r="G61037" s="279"/>
      <c r="H61037" s="279"/>
      <c r="I61037" s="280"/>
      <c r="J61037" s="276"/>
    </row>
    <row r="61038" spans="1:10" s="275" customFormat="1" x14ac:dyDescent="0.2">
      <c r="A61038" s="274"/>
      <c r="C61038" s="276"/>
      <c r="D61038" s="277"/>
      <c r="E61038" s="278"/>
      <c r="F61038" s="279"/>
      <c r="G61038" s="279"/>
      <c r="H61038" s="279"/>
      <c r="I61038" s="280"/>
      <c r="J61038" s="276"/>
    </row>
    <row r="61039" spans="1:10" s="275" customFormat="1" x14ac:dyDescent="0.2">
      <c r="A61039" s="274"/>
      <c r="C61039" s="276"/>
      <c r="D61039" s="277"/>
      <c r="E61039" s="278"/>
      <c r="F61039" s="279"/>
      <c r="G61039" s="279"/>
      <c r="H61039" s="279"/>
      <c r="I61039" s="280"/>
      <c r="J61039" s="276"/>
    </row>
    <row r="61040" spans="1:10" s="275" customFormat="1" x14ac:dyDescent="0.2">
      <c r="A61040" s="274"/>
      <c r="C61040" s="276"/>
      <c r="D61040" s="277"/>
      <c r="E61040" s="278"/>
      <c r="F61040" s="279"/>
      <c r="G61040" s="279"/>
      <c r="H61040" s="279"/>
      <c r="I61040" s="280"/>
      <c r="J61040" s="276"/>
    </row>
    <row r="61041" spans="1:10" s="275" customFormat="1" x14ac:dyDescent="0.2">
      <c r="A61041" s="274"/>
      <c r="C61041" s="276"/>
      <c r="D61041" s="277"/>
      <c r="E61041" s="278"/>
      <c r="F61041" s="279"/>
      <c r="G61041" s="279"/>
      <c r="H61041" s="279"/>
      <c r="I61041" s="280"/>
      <c r="J61041" s="276"/>
    </row>
    <row r="61042" spans="1:10" s="275" customFormat="1" x14ac:dyDescent="0.2">
      <c r="A61042" s="274"/>
      <c r="C61042" s="276"/>
      <c r="D61042" s="277"/>
      <c r="E61042" s="278"/>
      <c r="F61042" s="279"/>
      <c r="G61042" s="279"/>
      <c r="H61042" s="279"/>
      <c r="I61042" s="280"/>
      <c r="J61042" s="276"/>
    </row>
    <row r="61043" spans="1:10" s="275" customFormat="1" x14ac:dyDescent="0.2">
      <c r="A61043" s="274"/>
      <c r="C61043" s="276"/>
      <c r="D61043" s="277"/>
      <c r="E61043" s="278"/>
      <c r="F61043" s="279"/>
      <c r="G61043" s="279"/>
      <c r="H61043" s="279"/>
      <c r="I61043" s="280"/>
      <c r="J61043" s="276"/>
    </row>
    <row r="61044" spans="1:10" s="275" customFormat="1" x14ac:dyDescent="0.2">
      <c r="A61044" s="274"/>
      <c r="C61044" s="276"/>
      <c r="D61044" s="277"/>
      <c r="E61044" s="278"/>
      <c r="F61044" s="279"/>
      <c r="G61044" s="279"/>
      <c r="H61044" s="279"/>
      <c r="I61044" s="280"/>
      <c r="J61044" s="276"/>
    </row>
    <row r="61045" spans="1:10" s="275" customFormat="1" x14ac:dyDescent="0.2">
      <c r="A61045" s="274"/>
      <c r="C61045" s="276"/>
      <c r="D61045" s="277"/>
      <c r="E61045" s="278"/>
      <c r="F61045" s="279"/>
      <c r="G61045" s="279"/>
      <c r="H61045" s="279"/>
      <c r="I61045" s="280"/>
      <c r="J61045" s="276"/>
    </row>
    <row r="61046" spans="1:10" s="275" customFormat="1" x14ac:dyDescent="0.2">
      <c r="A61046" s="274"/>
      <c r="C61046" s="276"/>
      <c r="D61046" s="277"/>
      <c r="E61046" s="278"/>
      <c r="F61046" s="279"/>
      <c r="G61046" s="279"/>
      <c r="H61046" s="279"/>
      <c r="I61046" s="280"/>
      <c r="J61046" s="276"/>
    </row>
    <row r="61047" spans="1:10" s="275" customFormat="1" x14ac:dyDescent="0.2">
      <c r="A61047" s="274"/>
      <c r="C61047" s="276"/>
      <c r="D61047" s="277"/>
      <c r="E61047" s="278"/>
      <c r="F61047" s="279"/>
      <c r="G61047" s="279"/>
      <c r="H61047" s="279"/>
      <c r="I61047" s="280"/>
      <c r="J61047" s="276"/>
    </row>
    <row r="61048" spans="1:10" s="275" customFormat="1" x14ac:dyDescent="0.2">
      <c r="A61048" s="274"/>
      <c r="C61048" s="276"/>
      <c r="D61048" s="277"/>
      <c r="E61048" s="278"/>
      <c r="F61048" s="279"/>
      <c r="G61048" s="279"/>
      <c r="H61048" s="279"/>
      <c r="I61048" s="280"/>
      <c r="J61048" s="276"/>
    </row>
    <row r="61049" spans="1:10" s="275" customFormat="1" x14ac:dyDescent="0.2">
      <c r="A61049" s="274"/>
      <c r="C61049" s="276"/>
      <c r="D61049" s="277"/>
      <c r="E61049" s="278"/>
      <c r="F61049" s="279"/>
      <c r="G61049" s="279"/>
      <c r="H61049" s="279"/>
      <c r="I61049" s="280"/>
      <c r="J61049" s="276"/>
    </row>
    <row r="61050" spans="1:10" s="275" customFormat="1" x14ac:dyDescent="0.2">
      <c r="A61050" s="274"/>
      <c r="C61050" s="276"/>
      <c r="D61050" s="277"/>
      <c r="E61050" s="278"/>
      <c r="F61050" s="279"/>
      <c r="G61050" s="279"/>
      <c r="H61050" s="279"/>
      <c r="I61050" s="280"/>
      <c r="J61050" s="276"/>
    </row>
    <row r="61051" spans="1:10" s="275" customFormat="1" x14ac:dyDescent="0.2">
      <c r="A61051" s="274"/>
      <c r="C61051" s="276"/>
      <c r="D61051" s="277"/>
      <c r="E61051" s="278"/>
      <c r="F61051" s="279"/>
      <c r="G61051" s="279"/>
      <c r="H61051" s="279"/>
      <c r="I61051" s="280"/>
      <c r="J61051" s="276"/>
    </row>
    <row r="61052" spans="1:10" s="275" customFormat="1" x14ac:dyDescent="0.2">
      <c r="A61052" s="274"/>
      <c r="C61052" s="276"/>
      <c r="D61052" s="277"/>
      <c r="E61052" s="278"/>
      <c r="F61052" s="279"/>
      <c r="G61052" s="279"/>
      <c r="H61052" s="279"/>
      <c r="I61052" s="280"/>
      <c r="J61052" s="276"/>
    </row>
    <row r="61053" spans="1:10" s="275" customFormat="1" x14ac:dyDescent="0.2">
      <c r="A61053" s="274"/>
      <c r="C61053" s="276"/>
      <c r="D61053" s="277"/>
      <c r="E61053" s="278"/>
      <c r="F61053" s="279"/>
      <c r="G61053" s="279"/>
      <c r="H61053" s="279"/>
      <c r="I61053" s="280"/>
      <c r="J61053" s="276"/>
    </row>
    <row r="61054" spans="1:10" s="275" customFormat="1" x14ac:dyDescent="0.2">
      <c r="A61054" s="274"/>
      <c r="C61054" s="276"/>
      <c r="D61054" s="277"/>
      <c r="E61054" s="278"/>
      <c r="F61054" s="279"/>
      <c r="G61054" s="279"/>
      <c r="H61054" s="279"/>
      <c r="I61054" s="280"/>
      <c r="J61054" s="276"/>
    </row>
    <row r="61055" spans="1:10" s="275" customFormat="1" x14ac:dyDescent="0.2">
      <c r="A61055" s="274"/>
      <c r="C61055" s="276"/>
      <c r="D61055" s="277"/>
      <c r="E61055" s="278"/>
      <c r="F61055" s="279"/>
      <c r="G61055" s="279"/>
      <c r="H61055" s="279"/>
      <c r="I61055" s="280"/>
      <c r="J61055" s="276"/>
    </row>
    <row r="61056" spans="1:10" s="275" customFormat="1" x14ac:dyDescent="0.2">
      <c r="A61056" s="274"/>
      <c r="C61056" s="276"/>
      <c r="D61056" s="277"/>
      <c r="E61056" s="278"/>
      <c r="F61056" s="279"/>
      <c r="G61056" s="279"/>
      <c r="H61056" s="279"/>
      <c r="I61056" s="280"/>
      <c r="J61056" s="276"/>
    </row>
    <row r="61057" spans="1:10" s="275" customFormat="1" x14ac:dyDescent="0.2">
      <c r="A61057" s="274"/>
      <c r="C61057" s="276"/>
      <c r="D61057" s="277"/>
      <c r="E61057" s="278"/>
      <c r="F61057" s="279"/>
      <c r="G61057" s="279"/>
      <c r="H61057" s="279"/>
      <c r="I61057" s="280"/>
      <c r="J61057" s="276"/>
    </row>
    <row r="61058" spans="1:10" s="275" customFormat="1" x14ac:dyDescent="0.2">
      <c r="A61058" s="274"/>
      <c r="C61058" s="276"/>
      <c r="D61058" s="277"/>
      <c r="E61058" s="278"/>
      <c r="F61058" s="279"/>
      <c r="G61058" s="279"/>
      <c r="H61058" s="279"/>
      <c r="I61058" s="280"/>
      <c r="J61058" s="276"/>
    </row>
    <row r="61059" spans="1:10" s="275" customFormat="1" x14ac:dyDescent="0.2">
      <c r="A61059" s="274"/>
      <c r="C61059" s="276"/>
      <c r="D61059" s="277"/>
      <c r="E61059" s="278"/>
      <c r="F61059" s="279"/>
      <c r="G61059" s="279"/>
      <c r="H61059" s="279"/>
      <c r="I61059" s="280"/>
      <c r="J61059" s="276"/>
    </row>
    <row r="61060" spans="1:10" s="275" customFormat="1" x14ac:dyDescent="0.2">
      <c r="A61060" s="274"/>
      <c r="C61060" s="276"/>
      <c r="D61060" s="277"/>
      <c r="E61060" s="278"/>
      <c r="F61060" s="279"/>
      <c r="G61060" s="279"/>
      <c r="H61060" s="279"/>
      <c r="I61060" s="280"/>
      <c r="J61060" s="276"/>
    </row>
    <row r="61061" spans="1:10" s="275" customFormat="1" x14ac:dyDescent="0.2">
      <c r="A61061" s="274"/>
      <c r="C61061" s="276"/>
      <c r="D61061" s="277"/>
      <c r="E61061" s="278"/>
      <c r="F61061" s="279"/>
      <c r="G61061" s="279"/>
      <c r="H61061" s="279"/>
      <c r="I61061" s="280"/>
      <c r="J61061" s="276"/>
    </row>
    <row r="61062" spans="1:10" s="275" customFormat="1" x14ac:dyDescent="0.2">
      <c r="A61062" s="274"/>
      <c r="C61062" s="276"/>
      <c r="D61062" s="277"/>
      <c r="E61062" s="278"/>
      <c r="F61062" s="279"/>
      <c r="G61062" s="279"/>
      <c r="H61062" s="279"/>
      <c r="I61062" s="280"/>
      <c r="J61062" s="276"/>
    </row>
    <row r="61063" spans="1:10" s="275" customFormat="1" x14ac:dyDescent="0.2">
      <c r="A61063" s="274"/>
      <c r="C61063" s="276"/>
      <c r="D61063" s="277"/>
      <c r="E61063" s="278"/>
      <c r="F61063" s="279"/>
      <c r="G61063" s="279"/>
      <c r="H61063" s="279"/>
      <c r="I61063" s="280"/>
      <c r="J61063" s="276"/>
    </row>
    <row r="61064" spans="1:10" s="275" customFormat="1" x14ac:dyDescent="0.2">
      <c r="A61064" s="274"/>
      <c r="C61064" s="276"/>
      <c r="D61064" s="277"/>
      <c r="E61064" s="278"/>
      <c r="F61064" s="279"/>
      <c r="G61064" s="279"/>
      <c r="H61064" s="279"/>
      <c r="I61064" s="280"/>
      <c r="J61064" s="276"/>
    </row>
    <row r="61065" spans="1:10" s="275" customFormat="1" x14ac:dyDescent="0.2">
      <c r="A61065" s="274"/>
      <c r="C61065" s="276"/>
      <c r="D61065" s="277"/>
      <c r="E61065" s="278"/>
      <c r="F61065" s="279"/>
      <c r="G61065" s="279"/>
      <c r="H61065" s="279"/>
      <c r="I61065" s="280"/>
      <c r="J61065" s="276"/>
    </row>
    <row r="61066" spans="1:10" s="275" customFormat="1" x14ac:dyDescent="0.2">
      <c r="A61066" s="274"/>
      <c r="C61066" s="276"/>
      <c r="D61066" s="277"/>
      <c r="E61066" s="278"/>
      <c r="F61066" s="279"/>
      <c r="G61066" s="279"/>
      <c r="H61066" s="279"/>
      <c r="I61066" s="280"/>
      <c r="J61066" s="276"/>
    </row>
    <row r="61067" spans="1:10" s="275" customFormat="1" x14ac:dyDescent="0.2">
      <c r="A61067" s="274"/>
      <c r="C61067" s="276"/>
      <c r="D61067" s="277"/>
      <c r="E61067" s="278"/>
      <c r="F61067" s="279"/>
      <c r="G61067" s="279"/>
      <c r="H61067" s="279"/>
      <c r="I61067" s="280"/>
      <c r="J61067" s="276"/>
    </row>
    <row r="61068" spans="1:10" s="275" customFormat="1" x14ac:dyDescent="0.2">
      <c r="A61068" s="274"/>
      <c r="C61068" s="276"/>
      <c r="D61068" s="277"/>
      <c r="E61068" s="278"/>
      <c r="F61068" s="279"/>
      <c r="G61068" s="279"/>
      <c r="H61068" s="279"/>
      <c r="I61068" s="280"/>
      <c r="J61068" s="276"/>
    </row>
    <row r="61069" spans="1:10" s="275" customFormat="1" x14ac:dyDescent="0.2">
      <c r="A61069" s="274"/>
      <c r="C61069" s="276"/>
      <c r="D61069" s="277"/>
      <c r="E61069" s="278"/>
      <c r="F61069" s="279"/>
      <c r="G61069" s="279"/>
      <c r="H61069" s="279"/>
      <c r="I61069" s="280"/>
      <c r="J61069" s="276"/>
    </row>
    <row r="61070" spans="1:10" s="275" customFormat="1" x14ac:dyDescent="0.2">
      <c r="A61070" s="274"/>
      <c r="C61070" s="276"/>
      <c r="D61070" s="277"/>
      <c r="E61070" s="278"/>
      <c r="F61070" s="279"/>
      <c r="G61070" s="279"/>
      <c r="H61070" s="279"/>
      <c r="I61070" s="280"/>
      <c r="J61070" s="276"/>
    </row>
    <row r="61071" spans="1:10" s="275" customFormat="1" x14ac:dyDescent="0.2">
      <c r="A61071" s="274"/>
      <c r="C61071" s="276"/>
      <c r="D61071" s="277"/>
      <c r="E61071" s="278"/>
      <c r="F61071" s="279"/>
      <c r="G61071" s="279"/>
      <c r="H61071" s="279"/>
      <c r="I61071" s="280"/>
      <c r="J61071" s="276"/>
    </row>
    <row r="61072" spans="1:10" s="275" customFormat="1" x14ac:dyDescent="0.2">
      <c r="A61072" s="274"/>
      <c r="C61072" s="276"/>
      <c r="D61072" s="277"/>
      <c r="E61072" s="278"/>
      <c r="F61072" s="279"/>
      <c r="G61072" s="279"/>
      <c r="H61072" s="279"/>
      <c r="I61072" s="280"/>
      <c r="J61072" s="276"/>
    </row>
    <row r="61073" spans="1:10" s="275" customFormat="1" x14ac:dyDescent="0.2">
      <c r="A61073" s="274"/>
      <c r="C61073" s="276"/>
      <c r="D61073" s="277"/>
      <c r="E61073" s="278"/>
      <c r="F61073" s="279"/>
      <c r="G61073" s="279"/>
      <c r="H61073" s="279"/>
      <c r="I61073" s="280"/>
      <c r="J61073" s="276"/>
    </row>
    <row r="61074" spans="1:10" s="275" customFormat="1" x14ac:dyDescent="0.2">
      <c r="A61074" s="274"/>
      <c r="C61074" s="276"/>
      <c r="D61074" s="277"/>
      <c r="E61074" s="278"/>
      <c r="F61074" s="279"/>
      <c r="G61074" s="279"/>
      <c r="H61074" s="279"/>
      <c r="I61074" s="280"/>
      <c r="J61074" s="276"/>
    </row>
    <row r="61075" spans="1:10" s="275" customFormat="1" x14ac:dyDescent="0.2">
      <c r="A61075" s="274"/>
      <c r="C61075" s="276"/>
      <c r="D61075" s="277"/>
      <c r="E61075" s="278"/>
      <c r="F61075" s="279"/>
      <c r="G61075" s="279"/>
      <c r="H61075" s="279"/>
      <c r="I61075" s="280"/>
      <c r="J61075" s="276"/>
    </row>
    <row r="61076" spans="1:10" s="275" customFormat="1" x14ac:dyDescent="0.2">
      <c r="A61076" s="274"/>
      <c r="C61076" s="276"/>
      <c r="D61076" s="277"/>
      <c r="E61076" s="278"/>
      <c r="F61076" s="279"/>
      <c r="G61076" s="279"/>
      <c r="H61076" s="279"/>
      <c r="I61076" s="280"/>
      <c r="J61076" s="276"/>
    </row>
    <row r="61077" spans="1:10" s="275" customFormat="1" x14ac:dyDescent="0.2">
      <c r="A61077" s="274"/>
      <c r="C61077" s="276"/>
      <c r="D61077" s="277"/>
      <c r="E61077" s="278"/>
      <c r="F61077" s="279"/>
      <c r="G61077" s="279"/>
      <c r="H61077" s="279"/>
      <c r="I61077" s="280"/>
      <c r="J61077" s="276"/>
    </row>
    <row r="61078" spans="1:10" s="275" customFormat="1" x14ac:dyDescent="0.2">
      <c r="A61078" s="274"/>
      <c r="C61078" s="276"/>
      <c r="D61078" s="277"/>
      <c r="E61078" s="278"/>
      <c r="F61078" s="279"/>
      <c r="G61078" s="279"/>
      <c r="H61078" s="279"/>
      <c r="I61078" s="280"/>
      <c r="J61078" s="276"/>
    </row>
    <row r="61079" spans="1:10" s="275" customFormat="1" x14ac:dyDescent="0.2">
      <c r="A61079" s="274"/>
      <c r="C61079" s="276"/>
      <c r="D61079" s="277"/>
      <c r="E61079" s="278"/>
      <c r="F61079" s="279"/>
      <c r="G61079" s="279"/>
      <c r="H61079" s="279"/>
      <c r="I61079" s="280"/>
      <c r="J61079" s="276"/>
    </row>
    <row r="61080" spans="1:10" s="275" customFormat="1" x14ac:dyDescent="0.2">
      <c r="A61080" s="274"/>
      <c r="C61080" s="276"/>
      <c r="D61080" s="277"/>
      <c r="E61080" s="278"/>
      <c r="F61080" s="279"/>
      <c r="G61080" s="279"/>
      <c r="H61080" s="279"/>
      <c r="I61080" s="280"/>
      <c r="J61080" s="276"/>
    </row>
    <row r="61081" spans="1:10" s="275" customFormat="1" x14ac:dyDescent="0.2">
      <c r="A61081" s="274"/>
      <c r="C61081" s="276"/>
      <c r="D61081" s="277"/>
      <c r="E61081" s="278"/>
      <c r="F61081" s="279"/>
      <c r="G61081" s="279"/>
      <c r="H61081" s="279"/>
      <c r="I61081" s="280"/>
      <c r="J61081" s="276"/>
    </row>
    <row r="61082" spans="1:10" s="275" customFormat="1" x14ac:dyDescent="0.2">
      <c r="A61082" s="274"/>
      <c r="C61082" s="276"/>
      <c r="D61082" s="277"/>
      <c r="E61082" s="278"/>
      <c r="F61082" s="279"/>
      <c r="G61082" s="279"/>
      <c r="H61082" s="279"/>
      <c r="I61082" s="280"/>
      <c r="J61082" s="276"/>
    </row>
    <row r="61083" spans="1:10" s="275" customFormat="1" x14ac:dyDescent="0.2">
      <c r="A61083" s="274"/>
      <c r="C61083" s="276"/>
      <c r="D61083" s="277"/>
      <c r="E61083" s="278"/>
      <c r="F61083" s="279"/>
      <c r="G61083" s="279"/>
      <c r="H61083" s="279"/>
      <c r="I61083" s="280"/>
      <c r="J61083" s="276"/>
    </row>
    <row r="61084" spans="1:10" s="275" customFormat="1" x14ac:dyDescent="0.2">
      <c r="A61084" s="274"/>
      <c r="C61084" s="276"/>
      <c r="D61084" s="277"/>
      <c r="E61084" s="278"/>
      <c r="F61084" s="279"/>
      <c r="G61084" s="279"/>
      <c r="H61084" s="279"/>
      <c r="I61084" s="280"/>
      <c r="J61084" s="276"/>
    </row>
    <row r="61085" spans="1:10" s="275" customFormat="1" x14ac:dyDescent="0.2">
      <c r="A61085" s="274"/>
      <c r="C61085" s="276"/>
      <c r="D61085" s="277"/>
      <c r="E61085" s="278"/>
      <c r="F61085" s="279"/>
      <c r="G61085" s="279"/>
      <c r="H61085" s="279"/>
      <c r="I61085" s="280"/>
      <c r="J61085" s="276"/>
    </row>
    <row r="61086" spans="1:10" s="275" customFormat="1" x14ac:dyDescent="0.2">
      <c r="A61086" s="274"/>
      <c r="C61086" s="276"/>
      <c r="D61086" s="277"/>
      <c r="E61086" s="278"/>
      <c r="F61086" s="279"/>
      <c r="G61086" s="279"/>
      <c r="H61086" s="279"/>
      <c r="I61086" s="280"/>
      <c r="J61086" s="276"/>
    </row>
    <row r="61087" spans="1:10" s="275" customFormat="1" x14ac:dyDescent="0.2">
      <c r="A61087" s="274"/>
      <c r="C61087" s="276"/>
      <c r="D61087" s="277"/>
      <c r="E61087" s="278"/>
      <c r="F61087" s="279"/>
      <c r="G61087" s="279"/>
      <c r="H61087" s="279"/>
      <c r="I61087" s="280"/>
      <c r="J61087" s="276"/>
    </row>
    <row r="61088" spans="1:10" s="275" customFormat="1" x14ac:dyDescent="0.2">
      <c r="A61088" s="274"/>
      <c r="C61088" s="276"/>
      <c r="D61088" s="277"/>
      <c r="E61088" s="278"/>
      <c r="F61088" s="279"/>
      <c r="G61088" s="279"/>
      <c r="H61088" s="279"/>
      <c r="I61088" s="280"/>
      <c r="J61088" s="276"/>
    </row>
    <row r="61089" spans="1:10" s="275" customFormat="1" x14ac:dyDescent="0.2">
      <c r="A61089" s="274"/>
      <c r="C61089" s="276"/>
      <c r="D61089" s="277"/>
      <c r="E61089" s="278"/>
      <c r="F61089" s="279"/>
      <c r="G61089" s="279"/>
      <c r="H61089" s="279"/>
      <c r="I61089" s="280"/>
      <c r="J61089" s="276"/>
    </row>
    <row r="61090" spans="1:10" s="275" customFormat="1" x14ac:dyDescent="0.2">
      <c r="A61090" s="274"/>
      <c r="C61090" s="276"/>
      <c r="D61090" s="277"/>
      <c r="E61090" s="278"/>
      <c r="F61090" s="279"/>
      <c r="G61090" s="279"/>
      <c r="H61090" s="279"/>
      <c r="I61090" s="280"/>
      <c r="J61090" s="276"/>
    </row>
    <row r="61091" spans="1:10" s="275" customFormat="1" x14ac:dyDescent="0.2">
      <c r="A61091" s="274"/>
      <c r="C61091" s="276"/>
      <c r="D61091" s="277"/>
      <c r="E61091" s="278"/>
      <c r="F61091" s="279"/>
      <c r="G61091" s="279"/>
      <c r="H61091" s="279"/>
      <c r="I61091" s="280"/>
      <c r="J61091" s="276"/>
    </row>
    <row r="61092" spans="1:10" s="275" customFormat="1" x14ac:dyDescent="0.2">
      <c r="A61092" s="274"/>
      <c r="C61092" s="276"/>
      <c r="D61092" s="277"/>
      <c r="E61092" s="278"/>
      <c r="F61092" s="279"/>
      <c r="G61092" s="279"/>
      <c r="H61092" s="279"/>
      <c r="I61092" s="280"/>
      <c r="J61092" s="276"/>
    </row>
    <row r="61093" spans="1:10" s="275" customFormat="1" x14ac:dyDescent="0.2">
      <c r="A61093" s="274"/>
      <c r="C61093" s="276"/>
      <c r="D61093" s="277"/>
      <c r="E61093" s="278"/>
      <c r="F61093" s="279"/>
      <c r="G61093" s="279"/>
      <c r="H61093" s="279"/>
      <c r="I61093" s="280"/>
      <c r="J61093" s="276"/>
    </row>
    <row r="61094" spans="1:10" s="275" customFormat="1" x14ac:dyDescent="0.2">
      <c r="A61094" s="274"/>
      <c r="C61094" s="276"/>
      <c r="D61094" s="277"/>
      <c r="E61094" s="278"/>
      <c r="F61094" s="279"/>
      <c r="G61094" s="279"/>
      <c r="H61094" s="279"/>
      <c r="I61094" s="280"/>
      <c r="J61094" s="276"/>
    </row>
    <row r="61095" spans="1:10" s="275" customFormat="1" x14ac:dyDescent="0.2">
      <c r="A61095" s="274"/>
      <c r="C61095" s="276"/>
      <c r="D61095" s="277"/>
      <c r="E61095" s="278"/>
      <c r="F61095" s="279"/>
      <c r="G61095" s="279"/>
      <c r="H61095" s="279"/>
      <c r="I61095" s="280"/>
      <c r="J61095" s="276"/>
    </row>
    <row r="61096" spans="1:10" s="275" customFormat="1" x14ac:dyDescent="0.2">
      <c r="A61096" s="274"/>
      <c r="C61096" s="276"/>
      <c r="D61096" s="277"/>
      <c r="E61096" s="278"/>
      <c r="F61096" s="279"/>
      <c r="G61096" s="279"/>
      <c r="H61096" s="279"/>
      <c r="I61096" s="280"/>
      <c r="J61096" s="276"/>
    </row>
    <row r="61097" spans="1:10" s="275" customFormat="1" x14ac:dyDescent="0.2">
      <c r="A61097" s="274"/>
      <c r="C61097" s="276"/>
      <c r="D61097" s="277"/>
      <c r="E61097" s="278"/>
      <c r="F61097" s="279"/>
      <c r="G61097" s="279"/>
      <c r="H61097" s="279"/>
      <c r="I61097" s="280"/>
      <c r="J61097" s="276"/>
    </row>
    <row r="61098" spans="1:10" s="275" customFormat="1" x14ac:dyDescent="0.2">
      <c r="A61098" s="274"/>
      <c r="C61098" s="276"/>
      <c r="D61098" s="277"/>
      <c r="E61098" s="278"/>
      <c r="F61098" s="279"/>
      <c r="G61098" s="279"/>
      <c r="H61098" s="279"/>
      <c r="I61098" s="280"/>
      <c r="J61098" s="276"/>
    </row>
    <row r="61099" spans="1:10" s="275" customFormat="1" x14ac:dyDescent="0.2">
      <c r="A61099" s="274"/>
      <c r="C61099" s="276"/>
      <c r="D61099" s="277"/>
      <c r="E61099" s="278"/>
      <c r="F61099" s="279"/>
      <c r="G61099" s="279"/>
      <c r="H61099" s="279"/>
      <c r="I61099" s="280"/>
      <c r="J61099" s="276"/>
    </row>
    <row r="61100" spans="1:10" s="275" customFormat="1" x14ac:dyDescent="0.2">
      <c r="A61100" s="274"/>
      <c r="C61100" s="276"/>
      <c r="D61100" s="277"/>
      <c r="E61100" s="278"/>
      <c r="F61100" s="279"/>
      <c r="G61100" s="279"/>
      <c r="H61100" s="279"/>
      <c r="I61100" s="280"/>
      <c r="J61100" s="276"/>
    </row>
    <row r="61101" spans="1:10" s="275" customFormat="1" x14ac:dyDescent="0.2">
      <c r="A61101" s="274"/>
      <c r="C61101" s="276"/>
      <c r="D61101" s="277"/>
      <c r="E61101" s="278"/>
      <c r="F61101" s="279"/>
      <c r="G61101" s="279"/>
      <c r="H61101" s="279"/>
      <c r="I61101" s="280"/>
      <c r="J61101" s="276"/>
    </row>
    <row r="61102" spans="1:10" s="275" customFormat="1" x14ac:dyDescent="0.2">
      <c r="A61102" s="274"/>
      <c r="C61102" s="276"/>
      <c r="D61102" s="277"/>
      <c r="E61102" s="278"/>
      <c r="F61102" s="279"/>
      <c r="G61102" s="279"/>
      <c r="H61102" s="279"/>
      <c r="I61102" s="280"/>
      <c r="J61102" s="276"/>
    </row>
    <row r="61103" spans="1:10" s="275" customFormat="1" x14ac:dyDescent="0.2">
      <c r="A61103" s="274"/>
      <c r="C61103" s="276"/>
      <c r="D61103" s="277"/>
      <c r="E61103" s="278"/>
      <c r="F61103" s="279"/>
      <c r="G61103" s="279"/>
      <c r="H61103" s="279"/>
      <c r="I61103" s="280"/>
      <c r="J61103" s="276"/>
    </row>
    <row r="61104" spans="1:10" s="275" customFormat="1" x14ac:dyDescent="0.2">
      <c r="A61104" s="274"/>
      <c r="C61104" s="276"/>
      <c r="D61104" s="277"/>
      <c r="E61104" s="278"/>
      <c r="F61104" s="279"/>
      <c r="G61104" s="279"/>
      <c r="H61104" s="279"/>
      <c r="I61104" s="280"/>
      <c r="J61104" s="276"/>
    </row>
    <row r="61105" spans="1:10" s="275" customFormat="1" x14ac:dyDescent="0.2">
      <c r="A61105" s="274"/>
      <c r="C61105" s="276"/>
      <c r="D61105" s="277"/>
      <c r="E61105" s="278"/>
      <c r="F61105" s="279"/>
      <c r="G61105" s="279"/>
      <c r="H61105" s="279"/>
      <c r="I61105" s="280"/>
      <c r="J61105" s="276"/>
    </row>
    <row r="61106" spans="1:10" s="275" customFormat="1" x14ac:dyDescent="0.2">
      <c r="A61106" s="274"/>
      <c r="C61106" s="276"/>
      <c r="D61106" s="277"/>
      <c r="E61106" s="278"/>
      <c r="F61106" s="279"/>
      <c r="G61106" s="279"/>
      <c r="H61106" s="279"/>
      <c r="I61106" s="280"/>
      <c r="J61106" s="276"/>
    </row>
    <row r="61107" spans="1:10" s="275" customFormat="1" x14ac:dyDescent="0.2">
      <c r="A61107" s="274"/>
      <c r="C61107" s="276"/>
      <c r="D61107" s="277"/>
      <c r="E61107" s="278"/>
      <c r="F61107" s="279"/>
      <c r="G61107" s="279"/>
      <c r="H61107" s="279"/>
      <c r="I61107" s="280"/>
      <c r="J61107" s="276"/>
    </row>
    <row r="61108" spans="1:10" s="275" customFormat="1" x14ac:dyDescent="0.2">
      <c r="A61108" s="274"/>
      <c r="C61108" s="276"/>
      <c r="D61108" s="277"/>
      <c r="E61108" s="278"/>
      <c r="F61108" s="279"/>
      <c r="G61108" s="279"/>
      <c r="H61108" s="279"/>
      <c r="I61108" s="280"/>
      <c r="J61108" s="276"/>
    </row>
    <row r="61109" spans="1:10" s="275" customFormat="1" x14ac:dyDescent="0.2">
      <c r="A61109" s="274"/>
      <c r="C61109" s="276"/>
      <c r="D61109" s="277"/>
      <c r="E61109" s="278"/>
      <c r="F61109" s="279"/>
      <c r="G61109" s="279"/>
      <c r="H61109" s="279"/>
      <c r="I61109" s="280"/>
      <c r="J61109" s="276"/>
    </row>
    <row r="61110" spans="1:10" s="275" customFormat="1" x14ac:dyDescent="0.2">
      <c r="A61110" s="274"/>
      <c r="C61110" s="276"/>
      <c r="D61110" s="277"/>
      <c r="E61110" s="278"/>
      <c r="F61110" s="279"/>
      <c r="G61110" s="279"/>
      <c r="H61110" s="279"/>
      <c r="I61110" s="280"/>
      <c r="J61110" s="276"/>
    </row>
    <row r="61111" spans="1:10" s="275" customFormat="1" x14ac:dyDescent="0.2">
      <c r="A61111" s="274"/>
      <c r="C61111" s="276"/>
      <c r="D61111" s="277"/>
      <c r="E61111" s="278"/>
      <c r="F61111" s="279"/>
      <c r="G61111" s="279"/>
      <c r="H61111" s="279"/>
      <c r="I61111" s="280"/>
      <c r="J61111" s="276"/>
    </row>
    <row r="61112" spans="1:10" s="275" customFormat="1" x14ac:dyDescent="0.2">
      <c r="A61112" s="274"/>
      <c r="C61112" s="276"/>
      <c r="D61112" s="277"/>
      <c r="E61112" s="278"/>
      <c r="F61112" s="279"/>
      <c r="G61112" s="279"/>
      <c r="H61112" s="279"/>
      <c r="I61112" s="280"/>
      <c r="J61112" s="276"/>
    </row>
    <row r="61113" spans="1:10" s="275" customFormat="1" x14ac:dyDescent="0.2">
      <c r="A61113" s="274"/>
      <c r="C61113" s="276"/>
      <c r="D61113" s="277"/>
      <c r="E61113" s="278"/>
      <c r="F61113" s="279"/>
      <c r="G61113" s="279"/>
      <c r="H61113" s="279"/>
      <c r="I61113" s="280"/>
      <c r="J61113" s="276"/>
    </row>
    <row r="61114" spans="1:10" s="275" customFormat="1" x14ac:dyDescent="0.2">
      <c r="A61114" s="274"/>
      <c r="C61114" s="276"/>
      <c r="D61114" s="277"/>
      <c r="E61114" s="278"/>
      <c r="F61114" s="279"/>
      <c r="G61114" s="279"/>
      <c r="H61114" s="279"/>
      <c r="I61114" s="280"/>
      <c r="J61114" s="276"/>
    </row>
    <row r="61115" spans="1:10" s="275" customFormat="1" x14ac:dyDescent="0.2">
      <c r="A61115" s="274"/>
      <c r="C61115" s="276"/>
      <c r="D61115" s="277"/>
      <c r="E61115" s="278"/>
      <c r="F61115" s="279"/>
      <c r="G61115" s="279"/>
      <c r="H61115" s="279"/>
      <c r="I61115" s="280"/>
      <c r="J61115" s="276"/>
    </row>
    <row r="61116" spans="1:10" s="275" customFormat="1" x14ac:dyDescent="0.2">
      <c r="A61116" s="274"/>
      <c r="C61116" s="276"/>
      <c r="D61116" s="277"/>
      <c r="E61116" s="278"/>
      <c r="F61116" s="279"/>
      <c r="G61116" s="279"/>
      <c r="H61116" s="279"/>
      <c r="I61116" s="280"/>
      <c r="J61116" s="276"/>
    </row>
    <row r="61117" spans="1:10" s="275" customFormat="1" x14ac:dyDescent="0.2">
      <c r="A61117" s="274"/>
      <c r="C61117" s="276"/>
      <c r="D61117" s="277"/>
      <c r="E61117" s="278"/>
      <c r="F61117" s="279"/>
      <c r="G61117" s="279"/>
      <c r="H61117" s="279"/>
      <c r="I61117" s="280"/>
      <c r="J61117" s="276"/>
    </row>
    <row r="61118" spans="1:10" s="275" customFormat="1" x14ac:dyDescent="0.2">
      <c r="A61118" s="274"/>
      <c r="C61118" s="276"/>
      <c r="D61118" s="277"/>
      <c r="E61118" s="278"/>
      <c r="F61118" s="279"/>
      <c r="G61118" s="279"/>
      <c r="H61118" s="279"/>
      <c r="I61118" s="280"/>
      <c r="J61118" s="276"/>
    </row>
    <row r="61119" spans="1:10" s="275" customFormat="1" x14ac:dyDescent="0.2">
      <c r="A61119" s="274"/>
      <c r="C61119" s="276"/>
      <c r="D61119" s="277"/>
      <c r="E61119" s="278"/>
      <c r="F61119" s="279"/>
      <c r="G61119" s="279"/>
      <c r="H61119" s="279"/>
      <c r="I61119" s="280"/>
      <c r="J61119" s="276"/>
    </row>
    <row r="61120" spans="1:10" s="275" customFormat="1" x14ac:dyDescent="0.2">
      <c r="A61120" s="274"/>
      <c r="C61120" s="276"/>
      <c r="D61120" s="277"/>
      <c r="E61120" s="278"/>
      <c r="F61120" s="279"/>
      <c r="G61120" s="279"/>
      <c r="H61120" s="279"/>
      <c r="I61120" s="280"/>
      <c r="J61120" s="276"/>
    </row>
    <row r="61121" spans="1:10" s="275" customFormat="1" x14ac:dyDescent="0.2">
      <c r="A61121" s="274"/>
      <c r="C61121" s="276"/>
      <c r="D61121" s="277"/>
      <c r="E61121" s="278"/>
      <c r="F61121" s="279"/>
      <c r="G61121" s="279"/>
      <c r="H61121" s="279"/>
      <c r="I61121" s="280"/>
      <c r="J61121" s="276"/>
    </row>
    <row r="61122" spans="1:10" s="275" customFormat="1" x14ac:dyDescent="0.2">
      <c r="A61122" s="274"/>
      <c r="C61122" s="276"/>
      <c r="D61122" s="277"/>
      <c r="E61122" s="278"/>
      <c r="F61122" s="279"/>
      <c r="G61122" s="279"/>
      <c r="H61122" s="279"/>
      <c r="I61122" s="280"/>
      <c r="J61122" s="276"/>
    </row>
    <row r="61123" spans="1:10" s="275" customFormat="1" x14ac:dyDescent="0.2">
      <c r="A61123" s="274"/>
      <c r="C61123" s="276"/>
      <c r="D61123" s="277"/>
      <c r="E61123" s="278"/>
      <c r="F61123" s="279"/>
      <c r="G61123" s="279"/>
      <c r="H61123" s="279"/>
      <c r="I61123" s="280"/>
      <c r="J61123" s="276"/>
    </row>
    <row r="61124" spans="1:10" s="275" customFormat="1" x14ac:dyDescent="0.2">
      <c r="A61124" s="274"/>
      <c r="C61124" s="276"/>
      <c r="D61124" s="277"/>
      <c r="E61124" s="278"/>
      <c r="F61124" s="279"/>
      <c r="G61124" s="279"/>
      <c r="H61124" s="279"/>
      <c r="I61124" s="280"/>
      <c r="J61124" s="276"/>
    </row>
    <row r="61125" spans="1:10" s="275" customFormat="1" x14ac:dyDescent="0.2">
      <c r="A61125" s="274"/>
      <c r="C61125" s="276"/>
      <c r="D61125" s="277"/>
      <c r="E61125" s="278"/>
      <c r="F61125" s="279"/>
      <c r="G61125" s="279"/>
      <c r="H61125" s="279"/>
      <c r="I61125" s="280"/>
      <c r="J61125" s="276"/>
    </row>
    <row r="61126" spans="1:10" s="275" customFormat="1" x14ac:dyDescent="0.2">
      <c r="A61126" s="274"/>
      <c r="C61126" s="276"/>
      <c r="D61126" s="277"/>
      <c r="E61126" s="278"/>
      <c r="F61126" s="279"/>
      <c r="G61126" s="279"/>
      <c r="H61126" s="279"/>
      <c r="I61126" s="280"/>
      <c r="J61126" s="276"/>
    </row>
    <row r="61127" spans="1:10" s="275" customFormat="1" x14ac:dyDescent="0.2">
      <c r="A61127" s="274"/>
      <c r="C61127" s="276"/>
      <c r="D61127" s="277"/>
      <c r="E61127" s="278"/>
      <c r="F61127" s="279"/>
      <c r="G61127" s="279"/>
      <c r="H61127" s="279"/>
      <c r="I61127" s="280"/>
      <c r="J61127" s="276"/>
    </row>
    <row r="61128" spans="1:10" s="275" customFormat="1" x14ac:dyDescent="0.2">
      <c r="A61128" s="274"/>
      <c r="C61128" s="276"/>
      <c r="D61128" s="277"/>
      <c r="E61128" s="278"/>
      <c r="F61128" s="279"/>
      <c r="G61128" s="279"/>
      <c r="H61128" s="279"/>
      <c r="I61128" s="280"/>
      <c r="J61128" s="276"/>
    </row>
    <row r="61129" spans="1:10" s="275" customFormat="1" x14ac:dyDescent="0.2">
      <c r="A61129" s="274"/>
      <c r="C61129" s="276"/>
      <c r="D61129" s="277"/>
      <c r="E61129" s="278"/>
      <c r="F61129" s="279"/>
      <c r="G61129" s="279"/>
      <c r="H61129" s="279"/>
      <c r="I61129" s="280"/>
      <c r="J61129" s="276"/>
    </row>
    <row r="61130" spans="1:10" s="275" customFormat="1" x14ac:dyDescent="0.2">
      <c r="A61130" s="274"/>
      <c r="C61130" s="276"/>
      <c r="D61130" s="277"/>
      <c r="E61130" s="278"/>
      <c r="F61130" s="279"/>
      <c r="G61130" s="279"/>
      <c r="H61130" s="279"/>
      <c r="I61130" s="280"/>
      <c r="J61130" s="276"/>
    </row>
    <row r="61131" spans="1:10" s="275" customFormat="1" x14ac:dyDescent="0.2">
      <c r="A61131" s="274"/>
      <c r="C61131" s="276"/>
      <c r="D61131" s="277"/>
      <c r="E61131" s="278"/>
      <c r="F61131" s="279"/>
      <c r="G61131" s="279"/>
      <c r="H61131" s="279"/>
      <c r="I61131" s="280"/>
      <c r="J61131" s="276"/>
    </row>
    <row r="61132" spans="1:10" s="275" customFormat="1" x14ac:dyDescent="0.2">
      <c r="A61132" s="274"/>
      <c r="C61132" s="276"/>
      <c r="D61132" s="277"/>
      <c r="E61132" s="278"/>
      <c r="F61132" s="279"/>
      <c r="G61132" s="279"/>
      <c r="H61132" s="279"/>
      <c r="I61132" s="280"/>
      <c r="J61132" s="276"/>
    </row>
    <row r="61133" spans="1:10" s="275" customFormat="1" x14ac:dyDescent="0.2">
      <c r="A61133" s="274"/>
      <c r="C61133" s="276"/>
      <c r="D61133" s="277"/>
      <c r="E61133" s="278"/>
      <c r="F61133" s="279"/>
      <c r="G61133" s="279"/>
      <c r="H61133" s="279"/>
      <c r="I61133" s="280"/>
      <c r="J61133" s="276"/>
    </row>
    <row r="61134" spans="1:10" s="275" customFormat="1" x14ac:dyDescent="0.2">
      <c r="A61134" s="274"/>
      <c r="C61134" s="276"/>
      <c r="D61134" s="277"/>
      <c r="E61134" s="278"/>
      <c r="F61134" s="279"/>
      <c r="G61134" s="279"/>
      <c r="H61134" s="279"/>
      <c r="I61134" s="280"/>
      <c r="J61134" s="276"/>
    </row>
    <row r="61135" spans="1:10" s="275" customFormat="1" x14ac:dyDescent="0.2">
      <c r="A61135" s="274"/>
      <c r="C61135" s="276"/>
      <c r="D61135" s="277"/>
      <c r="E61135" s="278"/>
      <c r="F61135" s="279"/>
      <c r="G61135" s="279"/>
      <c r="H61135" s="279"/>
      <c r="I61135" s="280"/>
      <c r="J61135" s="276"/>
    </row>
    <row r="61136" spans="1:10" s="275" customFormat="1" x14ac:dyDescent="0.2">
      <c r="A61136" s="274"/>
      <c r="C61136" s="276"/>
      <c r="D61136" s="277"/>
      <c r="E61136" s="278"/>
      <c r="F61136" s="279"/>
      <c r="G61136" s="279"/>
      <c r="H61136" s="279"/>
      <c r="I61136" s="280"/>
      <c r="J61136" s="276"/>
    </row>
    <row r="61137" spans="1:10" s="275" customFormat="1" x14ac:dyDescent="0.2">
      <c r="A61137" s="274"/>
      <c r="C61137" s="276"/>
      <c r="D61137" s="277"/>
      <c r="E61137" s="278"/>
      <c r="F61137" s="279"/>
      <c r="G61137" s="279"/>
      <c r="H61137" s="279"/>
      <c r="I61137" s="280"/>
      <c r="J61137" s="276"/>
    </row>
    <row r="61138" spans="1:10" s="275" customFormat="1" x14ac:dyDescent="0.2">
      <c r="A61138" s="274"/>
      <c r="C61138" s="276"/>
      <c r="D61138" s="277"/>
      <c r="E61138" s="278"/>
      <c r="F61138" s="279"/>
      <c r="G61138" s="279"/>
      <c r="H61138" s="279"/>
      <c r="I61138" s="280"/>
      <c r="J61138" s="276"/>
    </row>
    <row r="61139" spans="1:10" s="275" customFormat="1" x14ac:dyDescent="0.2">
      <c r="A61139" s="274"/>
      <c r="C61139" s="276"/>
      <c r="D61139" s="277"/>
      <c r="E61139" s="278"/>
      <c r="F61139" s="279"/>
      <c r="G61139" s="279"/>
      <c r="H61139" s="279"/>
      <c r="I61139" s="280"/>
      <c r="J61139" s="276"/>
    </row>
    <row r="61140" spans="1:10" s="275" customFormat="1" x14ac:dyDescent="0.2">
      <c r="A61140" s="274"/>
      <c r="C61140" s="276"/>
      <c r="D61140" s="277"/>
      <c r="E61140" s="278"/>
      <c r="F61140" s="279"/>
      <c r="G61140" s="279"/>
      <c r="H61140" s="279"/>
      <c r="I61140" s="280"/>
      <c r="J61140" s="276"/>
    </row>
    <row r="61141" spans="1:10" s="275" customFormat="1" x14ac:dyDescent="0.2">
      <c r="A61141" s="274"/>
      <c r="C61141" s="276"/>
      <c r="D61141" s="277"/>
      <c r="E61141" s="278"/>
      <c r="F61141" s="279"/>
      <c r="G61141" s="279"/>
      <c r="H61141" s="279"/>
      <c r="I61141" s="280"/>
      <c r="J61141" s="276"/>
    </row>
    <row r="61142" spans="1:10" s="275" customFormat="1" x14ac:dyDescent="0.2">
      <c r="A61142" s="274"/>
      <c r="C61142" s="276"/>
      <c r="D61142" s="277"/>
      <c r="E61142" s="278"/>
      <c r="F61142" s="279"/>
      <c r="G61142" s="279"/>
      <c r="H61142" s="279"/>
      <c r="I61142" s="280"/>
      <c r="J61142" s="276"/>
    </row>
    <row r="61143" spans="1:10" s="275" customFormat="1" x14ac:dyDescent="0.2">
      <c r="A61143" s="274"/>
      <c r="C61143" s="276"/>
      <c r="D61143" s="277"/>
      <c r="E61143" s="278"/>
      <c r="F61143" s="279"/>
      <c r="G61143" s="279"/>
      <c r="H61143" s="279"/>
      <c r="I61143" s="280"/>
      <c r="J61143" s="276"/>
    </row>
    <row r="61144" spans="1:10" s="275" customFormat="1" x14ac:dyDescent="0.2">
      <c r="A61144" s="274"/>
      <c r="C61144" s="276"/>
      <c r="D61144" s="277"/>
      <c r="E61144" s="278"/>
      <c r="F61144" s="279"/>
      <c r="G61144" s="279"/>
      <c r="H61144" s="279"/>
      <c r="I61144" s="280"/>
      <c r="J61144" s="276"/>
    </row>
    <row r="61145" spans="1:10" s="275" customFormat="1" x14ac:dyDescent="0.2">
      <c r="A61145" s="274"/>
      <c r="C61145" s="276"/>
      <c r="D61145" s="277"/>
      <c r="E61145" s="278"/>
      <c r="F61145" s="279"/>
      <c r="G61145" s="279"/>
      <c r="H61145" s="279"/>
      <c r="I61145" s="280"/>
      <c r="J61145" s="276"/>
    </row>
    <row r="61146" spans="1:10" s="275" customFormat="1" x14ac:dyDescent="0.2">
      <c r="A61146" s="274"/>
      <c r="C61146" s="276"/>
      <c r="D61146" s="277"/>
      <c r="E61146" s="278"/>
      <c r="F61146" s="279"/>
      <c r="G61146" s="279"/>
      <c r="H61146" s="279"/>
      <c r="I61146" s="280"/>
      <c r="J61146" s="276"/>
    </row>
    <row r="61147" spans="1:10" s="275" customFormat="1" x14ac:dyDescent="0.2">
      <c r="A61147" s="274"/>
      <c r="C61147" s="276"/>
      <c r="D61147" s="277"/>
      <c r="E61147" s="278"/>
      <c r="F61147" s="279"/>
      <c r="G61147" s="279"/>
      <c r="H61147" s="279"/>
      <c r="I61147" s="280"/>
      <c r="J61147" s="276"/>
    </row>
    <row r="61148" spans="1:10" s="275" customFormat="1" x14ac:dyDescent="0.2">
      <c r="A61148" s="274"/>
      <c r="C61148" s="276"/>
      <c r="D61148" s="277"/>
      <c r="E61148" s="278"/>
      <c r="F61148" s="279"/>
      <c r="G61148" s="279"/>
      <c r="H61148" s="279"/>
      <c r="I61148" s="280"/>
      <c r="J61148" s="276"/>
    </row>
    <row r="61149" spans="1:10" s="275" customFormat="1" x14ac:dyDescent="0.2">
      <c r="A61149" s="274"/>
      <c r="C61149" s="276"/>
      <c r="D61149" s="277"/>
      <c r="E61149" s="278"/>
      <c r="F61149" s="279"/>
      <c r="G61149" s="279"/>
      <c r="H61149" s="279"/>
      <c r="I61149" s="280"/>
      <c r="J61149" s="276"/>
    </row>
    <row r="61150" spans="1:10" s="275" customFormat="1" x14ac:dyDescent="0.2">
      <c r="A61150" s="274"/>
      <c r="C61150" s="276"/>
      <c r="D61150" s="277"/>
      <c r="E61150" s="278"/>
      <c r="F61150" s="279"/>
      <c r="G61150" s="279"/>
      <c r="H61150" s="279"/>
      <c r="I61150" s="280"/>
      <c r="J61150" s="276"/>
    </row>
    <row r="61151" spans="1:10" s="275" customFormat="1" x14ac:dyDescent="0.2">
      <c r="A61151" s="274"/>
      <c r="C61151" s="276"/>
      <c r="D61151" s="277"/>
      <c r="E61151" s="278"/>
      <c r="F61151" s="279"/>
      <c r="G61151" s="279"/>
      <c r="H61151" s="279"/>
      <c r="I61151" s="280"/>
      <c r="J61151" s="276"/>
    </row>
    <row r="61152" spans="1:10" s="275" customFormat="1" x14ac:dyDescent="0.2">
      <c r="A61152" s="274"/>
      <c r="C61152" s="276"/>
      <c r="D61152" s="277"/>
      <c r="E61152" s="278"/>
      <c r="F61152" s="279"/>
      <c r="G61152" s="279"/>
      <c r="H61152" s="279"/>
      <c r="I61152" s="280"/>
      <c r="J61152" s="276"/>
    </row>
    <row r="61153" spans="1:10" s="275" customFormat="1" x14ac:dyDescent="0.2">
      <c r="A61153" s="274"/>
      <c r="C61153" s="276"/>
      <c r="D61153" s="277"/>
      <c r="E61153" s="278"/>
      <c r="F61153" s="279"/>
      <c r="G61153" s="279"/>
      <c r="H61153" s="279"/>
      <c r="I61153" s="280"/>
      <c r="J61153" s="276"/>
    </row>
    <row r="61154" spans="1:10" s="275" customFormat="1" x14ac:dyDescent="0.2">
      <c r="A61154" s="274"/>
      <c r="C61154" s="276"/>
      <c r="D61154" s="277"/>
      <c r="E61154" s="278"/>
      <c r="F61154" s="279"/>
      <c r="G61154" s="279"/>
      <c r="H61154" s="279"/>
      <c r="I61154" s="280"/>
      <c r="J61154" s="276"/>
    </row>
    <row r="61155" spans="1:10" s="275" customFormat="1" x14ac:dyDescent="0.2">
      <c r="A61155" s="274"/>
      <c r="C61155" s="276"/>
      <c r="D61155" s="277"/>
      <c r="E61155" s="278"/>
      <c r="F61155" s="279"/>
      <c r="G61155" s="279"/>
      <c r="H61155" s="279"/>
      <c r="I61155" s="280"/>
      <c r="J61155" s="276"/>
    </row>
    <row r="61156" spans="1:10" s="275" customFormat="1" x14ac:dyDescent="0.2">
      <c r="A61156" s="274"/>
      <c r="C61156" s="276"/>
      <c r="D61156" s="277"/>
      <c r="E61156" s="278"/>
      <c r="F61156" s="279"/>
      <c r="G61156" s="279"/>
      <c r="H61156" s="279"/>
      <c r="I61156" s="280"/>
      <c r="J61156" s="276"/>
    </row>
    <row r="61157" spans="1:10" s="275" customFormat="1" x14ac:dyDescent="0.2">
      <c r="A61157" s="274"/>
      <c r="C61157" s="276"/>
      <c r="D61157" s="277"/>
      <c r="E61157" s="278"/>
      <c r="F61157" s="279"/>
      <c r="G61157" s="279"/>
      <c r="H61157" s="279"/>
      <c r="I61157" s="280"/>
      <c r="J61157" s="276"/>
    </row>
    <row r="61158" spans="1:10" s="275" customFormat="1" x14ac:dyDescent="0.2">
      <c r="A61158" s="274"/>
      <c r="C61158" s="276"/>
      <c r="D61158" s="277"/>
      <c r="E61158" s="278"/>
      <c r="F61158" s="279"/>
      <c r="G61158" s="279"/>
      <c r="H61158" s="279"/>
      <c r="I61158" s="280"/>
      <c r="J61158" s="276"/>
    </row>
    <row r="61159" spans="1:10" s="275" customFormat="1" x14ac:dyDescent="0.2">
      <c r="A61159" s="274"/>
      <c r="C61159" s="276"/>
      <c r="D61159" s="277"/>
      <c r="E61159" s="278"/>
      <c r="F61159" s="279"/>
      <c r="G61159" s="279"/>
      <c r="H61159" s="279"/>
      <c r="I61159" s="280"/>
      <c r="J61159" s="276"/>
    </row>
    <row r="61160" spans="1:10" s="275" customFormat="1" x14ac:dyDescent="0.2">
      <c r="A61160" s="274"/>
      <c r="C61160" s="276"/>
      <c r="D61160" s="277"/>
      <c r="E61160" s="278"/>
      <c r="F61160" s="279"/>
      <c r="G61160" s="279"/>
      <c r="H61160" s="279"/>
      <c r="I61160" s="280"/>
      <c r="J61160" s="276"/>
    </row>
    <row r="61161" spans="1:10" s="275" customFormat="1" x14ac:dyDescent="0.2">
      <c r="A61161" s="274"/>
      <c r="C61161" s="276"/>
      <c r="D61161" s="277"/>
      <c r="E61161" s="278"/>
      <c r="F61161" s="279"/>
      <c r="G61161" s="279"/>
      <c r="H61161" s="279"/>
      <c r="I61161" s="280"/>
      <c r="J61161" s="276"/>
    </row>
    <row r="61162" spans="1:10" s="275" customFormat="1" x14ac:dyDescent="0.2">
      <c r="A61162" s="274"/>
      <c r="C61162" s="276"/>
      <c r="D61162" s="277"/>
      <c r="E61162" s="278"/>
      <c r="F61162" s="279"/>
      <c r="G61162" s="279"/>
      <c r="H61162" s="279"/>
      <c r="I61162" s="280"/>
      <c r="J61162" s="276"/>
    </row>
    <row r="61163" spans="1:10" s="275" customFormat="1" x14ac:dyDescent="0.2">
      <c r="A61163" s="274"/>
      <c r="C61163" s="276"/>
      <c r="D61163" s="277"/>
      <c r="E61163" s="278"/>
      <c r="F61163" s="279"/>
      <c r="G61163" s="279"/>
      <c r="H61163" s="279"/>
      <c r="I61163" s="280"/>
      <c r="J61163" s="276"/>
    </row>
    <row r="61164" spans="1:10" s="275" customFormat="1" x14ac:dyDescent="0.2">
      <c r="A61164" s="274"/>
      <c r="C61164" s="276"/>
      <c r="D61164" s="277"/>
      <c r="E61164" s="278"/>
      <c r="F61164" s="279"/>
      <c r="G61164" s="279"/>
      <c r="H61164" s="279"/>
      <c r="I61164" s="280"/>
      <c r="J61164" s="276"/>
    </row>
    <row r="61165" spans="1:10" s="275" customFormat="1" x14ac:dyDescent="0.2">
      <c r="A61165" s="274"/>
      <c r="C61165" s="276"/>
      <c r="D61165" s="277"/>
      <c r="E61165" s="278"/>
      <c r="F61165" s="279"/>
      <c r="G61165" s="279"/>
      <c r="H61165" s="279"/>
      <c r="I61165" s="280"/>
      <c r="J61165" s="276"/>
    </row>
    <row r="61166" spans="1:10" s="275" customFormat="1" x14ac:dyDescent="0.2">
      <c r="A61166" s="274"/>
      <c r="C61166" s="276"/>
      <c r="D61166" s="277"/>
      <c r="E61166" s="278"/>
      <c r="F61166" s="279"/>
      <c r="G61166" s="279"/>
      <c r="H61166" s="279"/>
      <c r="I61166" s="280"/>
      <c r="J61166" s="276"/>
    </row>
    <row r="61167" spans="1:10" s="275" customFormat="1" x14ac:dyDescent="0.2">
      <c r="A61167" s="274"/>
      <c r="C61167" s="276"/>
      <c r="D61167" s="277"/>
      <c r="E61167" s="278"/>
      <c r="F61167" s="279"/>
      <c r="G61167" s="279"/>
      <c r="H61167" s="279"/>
      <c r="I61167" s="280"/>
      <c r="J61167" s="276"/>
    </row>
    <row r="61168" spans="1:10" s="275" customFormat="1" x14ac:dyDescent="0.2">
      <c r="A61168" s="274"/>
      <c r="C61168" s="276"/>
      <c r="D61168" s="277"/>
      <c r="E61168" s="278"/>
      <c r="F61168" s="279"/>
      <c r="G61168" s="279"/>
      <c r="H61168" s="279"/>
      <c r="I61168" s="280"/>
      <c r="J61168" s="276"/>
    </row>
    <row r="61169" spans="1:10" s="275" customFormat="1" x14ac:dyDescent="0.2">
      <c r="A61169" s="274"/>
      <c r="C61169" s="276"/>
      <c r="D61169" s="277"/>
      <c r="E61169" s="278"/>
      <c r="F61169" s="279"/>
      <c r="G61169" s="279"/>
      <c r="H61169" s="279"/>
      <c r="I61169" s="280"/>
      <c r="J61169" s="276"/>
    </row>
    <row r="61170" spans="1:10" s="275" customFormat="1" x14ac:dyDescent="0.2">
      <c r="A61170" s="274"/>
      <c r="C61170" s="276"/>
      <c r="D61170" s="277"/>
      <c r="E61170" s="278"/>
      <c r="F61170" s="279"/>
      <c r="G61170" s="279"/>
      <c r="H61170" s="279"/>
      <c r="I61170" s="280"/>
      <c r="J61170" s="276"/>
    </row>
    <row r="61171" spans="1:10" s="275" customFormat="1" x14ac:dyDescent="0.2">
      <c r="A61171" s="274"/>
      <c r="C61171" s="276"/>
      <c r="D61171" s="277"/>
      <c r="E61171" s="278"/>
      <c r="F61171" s="279"/>
      <c r="G61171" s="279"/>
      <c r="H61171" s="279"/>
      <c r="I61171" s="280"/>
      <c r="J61171" s="276"/>
    </row>
    <row r="61172" spans="1:10" s="275" customFormat="1" x14ac:dyDescent="0.2">
      <c r="A61172" s="274"/>
      <c r="C61172" s="276"/>
      <c r="D61172" s="277"/>
      <c r="E61172" s="278"/>
      <c r="F61172" s="279"/>
      <c r="G61172" s="279"/>
      <c r="H61172" s="279"/>
      <c r="I61172" s="280"/>
      <c r="J61172" s="276"/>
    </row>
    <row r="61173" spans="1:10" s="275" customFormat="1" x14ac:dyDescent="0.2">
      <c r="A61173" s="274"/>
      <c r="C61173" s="276"/>
      <c r="D61173" s="277"/>
      <c r="E61173" s="278"/>
      <c r="F61173" s="279"/>
      <c r="G61173" s="279"/>
      <c r="H61173" s="279"/>
      <c r="I61173" s="280"/>
      <c r="J61173" s="276"/>
    </row>
    <row r="61174" spans="1:10" s="275" customFormat="1" x14ac:dyDescent="0.2">
      <c r="A61174" s="274"/>
      <c r="C61174" s="276"/>
      <c r="D61174" s="277"/>
      <c r="E61174" s="278"/>
      <c r="F61174" s="279"/>
      <c r="G61174" s="279"/>
      <c r="H61174" s="279"/>
      <c r="I61174" s="280"/>
      <c r="J61174" s="276"/>
    </row>
    <row r="61175" spans="1:10" s="275" customFormat="1" x14ac:dyDescent="0.2">
      <c r="A61175" s="274"/>
      <c r="C61175" s="276"/>
      <c r="D61175" s="277"/>
      <c r="E61175" s="278"/>
      <c r="F61175" s="279"/>
      <c r="G61175" s="279"/>
      <c r="H61175" s="279"/>
      <c r="I61175" s="280"/>
      <c r="J61175" s="276"/>
    </row>
    <row r="61176" spans="1:10" s="275" customFormat="1" x14ac:dyDescent="0.2">
      <c r="A61176" s="274"/>
      <c r="C61176" s="276"/>
      <c r="D61176" s="277"/>
      <c r="E61176" s="278"/>
      <c r="F61176" s="279"/>
      <c r="G61176" s="279"/>
      <c r="H61176" s="279"/>
      <c r="I61176" s="280"/>
      <c r="J61176" s="276"/>
    </row>
    <row r="61177" spans="1:10" s="275" customFormat="1" x14ac:dyDescent="0.2">
      <c r="A61177" s="274"/>
      <c r="C61177" s="276"/>
      <c r="D61177" s="277"/>
      <c r="E61177" s="278"/>
      <c r="F61177" s="279"/>
      <c r="G61177" s="279"/>
      <c r="H61177" s="279"/>
      <c r="I61177" s="280"/>
      <c r="J61177" s="276"/>
    </row>
    <row r="61178" spans="1:10" s="275" customFormat="1" x14ac:dyDescent="0.2">
      <c r="A61178" s="274"/>
      <c r="C61178" s="276"/>
      <c r="D61178" s="277"/>
      <c r="E61178" s="278"/>
      <c r="F61178" s="279"/>
      <c r="G61178" s="279"/>
      <c r="H61178" s="279"/>
      <c r="I61178" s="280"/>
      <c r="J61178" s="276"/>
    </row>
    <row r="61179" spans="1:10" s="275" customFormat="1" x14ac:dyDescent="0.2">
      <c r="A61179" s="274"/>
      <c r="C61179" s="276"/>
      <c r="D61179" s="277"/>
      <c r="E61179" s="278"/>
      <c r="F61179" s="279"/>
      <c r="G61179" s="279"/>
      <c r="H61179" s="279"/>
      <c r="I61179" s="280"/>
      <c r="J61179" s="276"/>
    </row>
    <row r="61180" spans="1:10" s="275" customFormat="1" x14ac:dyDescent="0.2">
      <c r="A61180" s="274"/>
      <c r="C61180" s="276"/>
      <c r="D61180" s="277"/>
      <c r="E61180" s="278"/>
      <c r="F61180" s="279"/>
      <c r="G61180" s="279"/>
      <c r="H61180" s="279"/>
      <c r="I61180" s="280"/>
      <c r="J61180" s="276"/>
    </row>
    <row r="61181" spans="1:10" s="275" customFormat="1" x14ac:dyDescent="0.2">
      <c r="A61181" s="274"/>
      <c r="C61181" s="276"/>
      <c r="D61181" s="277"/>
      <c r="E61181" s="278"/>
      <c r="F61181" s="279"/>
      <c r="G61181" s="279"/>
      <c r="H61181" s="279"/>
      <c r="I61181" s="280"/>
      <c r="J61181" s="276"/>
    </row>
    <row r="61182" spans="1:10" s="275" customFormat="1" x14ac:dyDescent="0.2">
      <c r="A61182" s="274"/>
      <c r="C61182" s="276"/>
      <c r="D61182" s="277"/>
      <c r="E61182" s="278"/>
      <c r="F61182" s="279"/>
      <c r="G61182" s="279"/>
      <c r="H61182" s="279"/>
      <c r="I61182" s="280"/>
      <c r="J61182" s="276"/>
    </row>
    <row r="61183" spans="1:10" s="275" customFormat="1" x14ac:dyDescent="0.2">
      <c r="A61183" s="274"/>
      <c r="C61183" s="276"/>
      <c r="D61183" s="277"/>
      <c r="E61183" s="278"/>
      <c r="F61183" s="279"/>
      <c r="G61183" s="279"/>
      <c r="H61183" s="279"/>
      <c r="I61183" s="280"/>
      <c r="J61183" s="276"/>
    </row>
    <row r="61184" spans="1:10" s="275" customFormat="1" x14ac:dyDescent="0.2">
      <c r="A61184" s="274"/>
      <c r="C61184" s="276"/>
      <c r="D61184" s="277"/>
      <c r="E61184" s="278"/>
      <c r="F61184" s="279"/>
      <c r="G61184" s="279"/>
      <c r="H61184" s="279"/>
      <c r="I61184" s="280"/>
      <c r="J61184" s="276"/>
    </row>
    <row r="61185" spans="1:10" s="275" customFormat="1" x14ac:dyDescent="0.2">
      <c r="A61185" s="274"/>
      <c r="C61185" s="276"/>
      <c r="D61185" s="277"/>
      <c r="E61185" s="278"/>
      <c r="F61185" s="279"/>
      <c r="G61185" s="279"/>
      <c r="H61185" s="279"/>
      <c r="I61185" s="280"/>
      <c r="J61185" s="276"/>
    </row>
    <row r="61186" spans="1:10" s="275" customFormat="1" x14ac:dyDescent="0.2">
      <c r="A61186" s="274"/>
      <c r="C61186" s="276"/>
      <c r="D61186" s="277"/>
      <c r="E61186" s="278"/>
      <c r="F61186" s="279"/>
      <c r="G61186" s="279"/>
      <c r="H61186" s="279"/>
      <c r="I61186" s="280"/>
      <c r="J61186" s="276"/>
    </row>
    <row r="61187" spans="1:10" s="275" customFormat="1" x14ac:dyDescent="0.2">
      <c r="A61187" s="274"/>
      <c r="C61187" s="276"/>
      <c r="D61187" s="277"/>
      <c r="E61187" s="278"/>
      <c r="F61187" s="279"/>
      <c r="G61187" s="279"/>
      <c r="H61187" s="279"/>
      <c r="I61187" s="280"/>
      <c r="J61187" s="276"/>
    </row>
    <row r="61188" spans="1:10" s="275" customFormat="1" x14ac:dyDescent="0.2">
      <c r="A61188" s="274"/>
      <c r="C61188" s="276"/>
      <c r="D61188" s="277"/>
      <c r="E61188" s="278"/>
      <c r="F61188" s="279"/>
      <c r="G61188" s="279"/>
      <c r="H61188" s="279"/>
      <c r="I61188" s="280"/>
      <c r="J61188" s="276"/>
    </row>
    <row r="61189" spans="1:10" s="275" customFormat="1" x14ac:dyDescent="0.2">
      <c r="A61189" s="274"/>
      <c r="C61189" s="276"/>
      <c r="D61189" s="277"/>
      <c r="E61189" s="278"/>
      <c r="F61189" s="279"/>
      <c r="G61189" s="279"/>
      <c r="H61189" s="279"/>
      <c r="I61189" s="280"/>
      <c r="J61189" s="276"/>
    </row>
    <row r="61190" spans="1:10" s="275" customFormat="1" x14ac:dyDescent="0.2">
      <c r="A61190" s="274"/>
      <c r="C61190" s="276"/>
      <c r="D61190" s="277"/>
      <c r="E61190" s="278"/>
      <c r="F61190" s="279"/>
      <c r="G61190" s="279"/>
      <c r="H61190" s="279"/>
      <c r="I61190" s="280"/>
      <c r="J61190" s="276"/>
    </row>
    <row r="61191" spans="1:10" s="275" customFormat="1" x14ac:dyDescent="0.2">
      <c r="A61191" s="274"/>
      <c r="C61191" s="276"/>
      <c r="D61191" s="277"/>
      <c r="E61191" s="278"/>
      <c r="F61191" s="279"/>
      <c r="G61191" s="279"/>
      <c r="H61191" s="279"/>
      <c r="I61191" s="280"/>
      <c r="J61191" s="276"/>
    </row>
    <row r="61192" spans="1:10" s="275" customFormat="1" x14ac:dyDescent="0.2">
      <c r="A61192" s="274"/>
      <c r="C61192" s="276"/>
      <c r="D61192" s="277"/>
      <c r="E61192" s="278"/>
      <c r="F61192" s="279"/>
      <c r="G61192" s="279"/>
      <c r="H61192" s="279"/>
      <c r="I61192" s="280"/>
      <c r="J61192" s="276"/>
    </row>
    <row r="61193" spans="1:10" s="275" customFormat="1" x14ac:dyDescent="0.2">
      <c r="A61193" s="274"/>
      <c r="C61193" s="276"/>
      <c r="D61193" s="277"/>
      <c r="E61193" s="278"/>
      <c r="F61193" s="279"/>
      <c r="G61193" s="279"/>
      <c r="H61193" s="279"/>
      <c r="I61193" s="280"/>
      <c r="J61193" s="276"/>
    </row>
    <row r="61194" spans="1:10" s="275" customFormat="1" x14ac:dyDescent="0.2">
      <c r="A61194" s="274"/>
      <c r="C61194" s="276"/>
      <c r="D61194" s="277"/>
      <c r="E61194" s="278"/>
      <c r="F61194" s="279"/>
      <c r="G61194" s="279"/>
      <c r="H61194" s="279"/>
      <c r="I61194" s="280"/>
      <c r="J61194" s="276"/>
    </row>
    <row r="61195" spans="1:10" s="275" customFormat="1" x14ac:dyDescent="0.2">
      <c r="A61195" s="274"/>
      <c r="C61195" s="276"/>
      <c r="D61195" s="277"/>
      <c r="E61195" s="278"/>
      <c r="F61195" s="279"/>
      <c r="G61195" s="279"/>
      <c r="H61195" s="279"/>
      <c r="I61195" s="280"/>
      <c r="J61195" s="276"/>
    </row>
    <row r="61196" spans="1:10" s="275" customFormat="1" x14ac:dyDescent="0.2">
      <c r="A61196" s="274"/>
      <c r="C61196" s="276"/>
      <c r="D61196" s="277"/>
      <c r="E61196" s="278"/>
      <c r="F61196" s="279"/>
      <c r="G61196" s="279"/>
      <c r="H61196" s="279"/>
      <c r="I61196" s="280"/>
      <c r="J61196" s="276"/>
    </row>
    <row r="61197" spans="1:10" s="275" customFormat="1" x14ac:dyDescent="0.2">
      <c r="A61197" s="274"/>
      <c r="C61197" s="276"/>
      <c r="D61197" s="277"/>
      <c r="E61197" s="278"/>
      <c r="F61197" s="279"/>
      <c r="G61197" s="279"/>
      <c r="H61197" s="279"/>
      <c r="I61197" s="280"/>
      <c r="J61197" s="276"/>
    </row>
    <row r="61198" spans="1:10" s="275" customFormat="1" x14ac:dyDescent="0.2">
      <c r="A61198" s="274"/>
      <c r="C61198" s="276"/>
      <c r="D61198" s="277"/>
      <c r="E61198" s="278"/>
      <c r="F61198" s="279"/>
      <c r="G61198" s="279"/>
      <c r="H61198" s="279"/>
      <c r="I61198" s="280"/>
      <c r="J61198" s="276"/>
    </row>
    <row r="61199" spans="1:10" s="275" customFormat="1" x14ac:dyDescent="0.2">
      <c r="A61199" s="274"/>
      <c r="C61199" s="276"/>
      <c r="D61199" s="277"/>
      <c r="E61199" s="278"/>
      <c r="F61199" s="279"/>
      <c r="G61199" s="279"/>
      <c r="H61199" s="279"/>
      <c r="I61199" s="280"/>
      <c r="J61199" s="276"/>
    </row>
    <row r="61200" spans="1:10" s="275" customFormat="1" x14ac:dyDescent="0.2">
      <c r="A61200" s="274"/>
      <c r="C61200" s="276"/>
      <c r="D61200" s="277"/>
      <c r="E61200" s="278"/>
      <c r="F61200" s="279"/>
      <c r="G61200" s="279"/>
      <c r="H61200" s="279"/>
      <c r="I61200" s="280"/>
      <c r="J61200" s="276"/>
    </row>
    <row r="61201" spans="1:10" s="275" customFormat="1" x14ac:dyDescent="0.2">
      <c r="A61201" s="274"/>
      <c r="C61201" s="276"/>
      <c r="D61201" s="277"/>
      <c r="E61201" s="278"/>
      <c r="F61201" s="279"/>
      <c r="G61201" s="279"/>
      <c r="H61201" s="279"/>
      <c r="I61201" s="280"/>
      <c r="J61201" s="276"/>
    </row>
    <row r="61202" spans="1:10" s="275" customFormat="1" x14ac:dyDescent="0.2">
      <c r="A61202" s="274"/>
      <c r="C61202" s="276"/>
      <c r="D61202" s="277"/>
      <c r="E61202" s="278"/>
      <c r="F61202" s="279"/>
      <c r="G61202" s="279"/>
      <c r="H61202" s="279"/>
      <c r="I61202" s="280"/>
      <c r="J61202" s="276"/>
    </row>
    <row r="61203" spans="1:10" s="275" customFormat="1" x14ac:dyDescent="0.2">
      <c r="A61203" s="274"/>
      <c r="C61203" s="276"/>
      <c r="D61203" s="277"/>
      <c r="E61203" s="278"/>
      <c r="F61203" s="279"/>
      <c r="G61203" s="279"/>
      <c r="H61203" s="279"/>
      <c r="I61203" s="280"/>
      <c r="J61203" s="276"/>
    </row>
    <row r="61204" spans="1:10" s="275" customFormat="1" x14ac:dyDescent="0.2">
      <c r="A61204" s="274"/>
      <c r="C61204" s="276"/>
      <c r="D61204" s="277"/>
      <c r="E61204" s="278"/>
      <c r="F61204" s="279"/>
      <c r="G61204" s="279"/>
      <c r="H61204" s="279"/>
      <c r="I61204" s="280"/>
      <c r="J61204" s="276"/>
    </row>
    <row r="61205" spans="1:10" s="275" customFormat="1" x14ac:dyDescent="0.2">
      <c r="A61205" s="274"/>
      <c r="C61205" s="276"/>
      <c r="D61205" s="277"/>
      <c r="E61205" s="278"/>
      <c r="F61205" s="279"/>
      <c r="G61205" s="279"/>
      <c r="H61205" s="279"/>
      <c r="I61205" s="280"/>
      <c r="J61205" s="276"/>
    </row>
    <row r="61206" spans="1:10" s="275" customFormat="1" x14ac:dyDescent="0.2">
      <c r="A61206" s="274"/>
      <c r="C61206" s="276"/>
      <c r="D61206" s="277"/>
      <c r="E61206" s="278"/>
      <c r="F61206" s="279"/>
      <c r="G61206" s="279"/>
      <c r="H61206" s="279"/>
      <c r="I61206" s="280"/>
      <c r="J61206" s="276"/>
    </row>
    <row r="61207" spans="1:10" s="275" customFormat="1" x14ac:dyDescent="0.2">
      <c r="A61207" s="274"/>
      <c r="C61207" s="276"/>
      <c r="D61207" s="277"/>
      <c r="E61207" s="278"/>
      <c r="F61207" s="279"/>
      <c r="G61207" s="279"/>
      <c r="H61207" s="279"/>
      <c r="I61207" s="280"/>
      <c r="J61207" s="276"/>
    </row>
    <row r="61208" spans="1:10" s="275" customFormat="1" x14ac:dyDescent="0.2">
      <c r="A61208" s="274"/>
      <c r="C61208" s="276"/>
      <c r="D61208" s="277"/>
      <c r="E61208" s="278"/>
      <c r="F61208" s="279"/>
      <c r="G61208" s="279"/>
      <c r="H61208" s="279"/>
      <c r="I61208" s="280"/>
      <c r="J61208" s="276"/>
    </row>
    <row r="61209" spans="1:10" s="275" customFormat="1" x14ac:dyDescent="0.2">
      <c r="A61209" s="274"/>
      <c r="C61209" s="276"/>
      <c r="D61209" s="277"/>
      <c r="E61209" s="278"/>
      <c r="F61209" s="279"/>
      <c r="G61209" s="279"/>
      <c r="H61209" s="279"/>
      <c r="I61209" s="280"/>
      <c r="J61209" s="276"/>
    </row>
    <row r="61210" spans="1:10" s="275" customFormat="1" x14ac:dyDescent="0.2">
      <c r="A61210" s="274"/>
      <c r="C61210" s="276"/>
      <c r="D61210" s="277"/>
      <c r="E61210" s="278"/>
      <c r="F61210" s="279"/>
      <c r="G61210" s="279"/>
      <c r="H61210" s="279"/>
      <c r="I61210" s="280"/>
      <c r="J61210" s="276"/>
    </row>
    <row r="61211" spans="1:10" s="275" customFormat="1" x14ac:dyDescent="0.2">
      <c r="A61211" s="274"/>
      <c r="C61211" s="276"/>
      <c r="D61211" s="277"/>
      <c r="E61211" s="278"/>
      <c r="F61211" s="279"/>
      <c r="G61211" s="279"/>
      <c r="H61211" s="279"/>
      <c r="I61211" s="280"/>
      <c r="J61211" s="276"/>
    </row>
    <row r="61212" spans="1:10" s="275" customFormat="1" x14ac:dyDescent="0.2">
      <c r="A61212" s="274"/>
      <c r="C61212" s="276"/>
      <c r="D61212" s="277"/>
      <c r="E61212" s="278"/>
      <c r="F61212" s="279"/>
      <c r="G61212" s="279"/>
      <c r="H61212" s="279"/>
      <c r="I61212" s="280"/>
      <c r="J61212" s="276"/>
    </row>
    <row r="61213" spans="1:10" s="275" customFormat="1" x14ac:dyDescent="0.2">
      <c r="A61213" s="274"/>
      <c r="C61213" s="276"/>
      <c r="D61213" s="277"/>
      <c r="E61213" s="278"/>
      <c r="F61213" s="279"/>
      <c r="G61213" s="279"/>
      <c r="H61213" s="279"/>
      <c r="I61213" s="280"/>
      <c r="J61213" s="276"/>
    </row>
    <row r="61214" spans="1:10" s="275" customFormat="1" x14ac:dyDescent="0.2">
      <c r="A61214" s="274"/>
      <c r="C61214" s="276"/>
      <c r="D61214" s="277"/>
      <c r="E61214" s="278"/>
      <c r="F61214" s="279"/>
      <c r="G61214" s="279"/>
      <c r="H61214" s="279"/>
      <c r="I61214" s="280"/>
      <c r="J61214" s="276"/>
    </row>
    <row r="61215" spans="1:10" s="275" customFormat="1" x14ac:dyDescent="0.2">
      <c r="A61215" s="274"/>
      <c r="C61215" s="276"/>
      <c r="D61215" s="277"/>
      <c r="E61215" s="278"/>
      <c r="F61215" s="279"/>
      <c r="G61215" s="279"/>
      <c r="H61215" s="279"/>
      <c r="I61215" s="280"/>
      <c r="J61215" s="276"/>
    </row>
    <row r="61216" spans="1:10" s="275" customFormat="1" x14ac:dyDescent="0.2">
      <c r="A61216" s="274"/>
      <c r="C61216" s="276"/>
      <c r="D61216" s="277"/>
      <c r="E61216" s="278"/>
      <c r="F61216" s="279"/>
      <c r="G61216" s="279"/>
      <c r="H61216" s="279"/>
      <c r="I61216" s="280"/>
      <c r="J61216" s="276"/>
    </row>
    <row r="61217" spans="1:10" s="275" customFormat="1" x14ac:dyDescent="0.2">
      <c r="A61217" s="274"/>
      <c r="C61217" s="276"/>
      <c r="D61217" s="277"/>
      <c r="E61217" s="278"/>
      <c r="F61217" s="279"/>
      <c r="G61217" s="279"/>
      <c r="H61217" s="279"/>
      <c r="I61217" s="280"/>
      <c r="J61217" s="276"/>
    </row>
    <row r="61218" spans="1:10" s="275" customFormat="1" x14ac:dyDescent="0.2">
      <c r="A61218" s="274"/>
      <c r="C61218" s="276"/>
      <c r="D61218" s="277"/>
      <c r="E61218" s="278"/>
      <c r="F61218" s="279"/>
      <c r="G61218" s="279"/>
      <c r="H61218" s="279"/>
      <c r="I61218" s="280"/>
      <c r="J61218" s="276"/>
    </row>
    <row r="61219" spans="1:10" s="275" customFormat="1" x14ac:dyDescent="0.2">
      <c r="A61219" s="274"/>
      <c r="C61219" s="276"/>
      <c r="D61219" s="277"/>
      <c r="E61219" s="278"/>
      <c r="F61219" s="279"/>
      <c r="G61219" s="279"/>
      <c r="H61219" s="279"/>
      <c r="I61219" s="280"/>
      <c r="J61219" s="276"/>
    </row>
    <row r="61220" spans="1:10" s="275" customFormat="1" x14ac:dyDescent="0.2">
      <c r="A61220" s="274"/>
      <c r="C61220" s="276"/>
      <c r="D61220" s="277"/>
      <c r="E61220" s="278"/>
      <c r="F61220" s="279"/>
      <c r="G61220" s="279"/>
      <c r="H61220" s="279"/>
      <c r="I61220" s="280"/>
      <c r="J61220" s="276"/>
    </row>
    <row r="61221" spans="1:10" s="275" customFormat="1" x14ac:dyDescent="0.2">
      <c r="A61221" s="274"/>
      <c r="C61221" s="276"/>
      <c r="D61221" s="277"/>
      <c r="E61221" s="278"/>
      <c r="F61221" s="279"/>
      <c r="G61221" s="279"/>
      <c r="H61221" s="279"/>
      <c r="I61221" s="280"/>
      <c r="J61221" s="276"/>
    </row>
    <row r="61222" spans="1:10" s="275" customFormat="1" x14ac:dyDescent="0.2">
      <c r="A61222" s="274"/>
      <c r="C61222" s="276"/>
      <c r="D61222" s="277"/>
      <c r="E61222" s="278"/>
      <c r="F61222" s="279"/>
      <c r="G61222" s="279"/>
      <c r="H61222" s="279"/>
      <c r="I61222" s="280"/>
      <c r="J61222" s="276"/>
    </row>
    <row r="61223" spans="1:10" s="275" customFormat="1" x14ac:dyDescent="0.2">
      <c r="A61223" s="274"/>
      <c r="C61223" s="276"/>
      <c r="D61223" s="277"/>
      <c r="E61223" s="278"/>
      <c r="F61223" s="279"/>
      <c r="G61223" s="279"/>
      <c r="H61223" s="279"/>
      <c r="I61223" s="280"/>
      <c r="J61223" s="276"/>
    </row>
    <row r="61224" spans="1:10" s="275" customFormat="1" x14ac:dyDescent="0.2">
      <c r="A61224" s="274"/>
      <c r="C61224" s="276"/>
      <c r="D61224" s="277"/>
      <c r="E61224" s="278"/>
      <c r="F61224" s="279"/>
      <c r="G61224" s="279"/>
      <c r="H61224" s="279"/>
      <c r="I61224" s="280"/>
      <c r="J61224" s="276"/>
    </row>
    <row r="61225" spans="1:10" s="275" customFormat="1" x14ac:dyDescent="0.2">
      <c r="A61225" s="274"/>
      <c r="C61225" s="276"/>
      <c r="D61225" s="277"/>
      <c r="E61225" s="278"/>
      <c r="F61225" s="279"/>
      <c r="G61225" s="279"/>
      <c r="H61225" s="279"/>
      <c r="I61225" s="280"/>
      <c r="J61225" s="276"/>
    </row>
    <row r="61226" spans="1:10" s="275" customFormat="1" x14ac:dyDescent="0.2">
      <c r="A61226" s="274"/>
      <c r="C61226" s="276"/>
      <c r="D61226" s="277"/>
      <c r="E61226" s="278"/>
      <c r="F61226" s="279"/>
      <c r="G61226" s="279"/>
      <c r="H61226" s="279"/>
      <c r="I61226" s="280"/>
      <c r="J61226" s="276"/>
    </row>
    <row r="61227" spans="1:10" s="275" customFormat="1" x14ac:dyDescent="0.2">
      <c r="A61227" s="274"/>
      <c r="C61227" s="276"/>
      <c r="D61227" s="277"/>
      <c r="E61227" s="278"/>
      <c r="F61227" s="279"/>
      <c r="G61227" s="279"/>
      <c r="H61227" s="279"/>
      <c r="I61227" s="280"/>
      <c r="J61227" s="276"/>
    </row>
    <row r="61228" spans="1:10" s="275" customFormat="1" x14ac:dyDescent="0.2">
      <c r="A61228" s="274"/>
      <c r="C61228" s="276"/>
      <c r="D61228" s="277"/>
      <c r="E61228" s="278"/>
      <c r="F61228" s="279"/>
      <c r="G61228" s="279"/>
      <c r="H61228" s="279"/>
      <c r="I61228" s="280"/>
      <c r="J61228" s="276"/>
    </row>
    <row r="61229" spans="1:10" s="275" customFormat="1" x14ac:dyDescent="0.2">
      <c r="A61229" s="274"/>
      <c r="C61229" s="276"/>
      <c r="D61229" s="277"/>
      <c r="E61229" s="278"/>
      <c r="F61229" s="279"/>
      <c r="G61229" s="279"/>
      <c r="H61229" s="279"/>
      <c r="I61229" s="280"/>
      <c r="J61229" s="276"/>
    </row>
    <row r="61230" spans="1:10" s="275" customFormat="1" x14ac:dyDescent="0.2">
      <c r="A61230" s="274"/>
      <c r="C61230" s="276"/>
      <c r="D61230" s="277"/>
      <c r="E61230" s="278"/>
      <c r="F61230" s="279"/>
      <c r="G61230" s="279"/>
      <c r="H61230" s="279"/>
      <c r="I61230" s="280"/>
      <c r="J61230" s="276"/>
    </row>
    <row r="61231" spans="1:10" s="275" customFormat="1" x14ac:dyDescent="0.2">
      <c r="A61231" s="274"/>
      <c r="C61231" s="276"/>
      <c r="D61231" s="277"/>
      <c r="E61231" s="278"/>
      <c r="F61231" s="279"/>
      <c r="G61231" s="279"/>
      <c r="H61231" s="279"/>
      <c r="I61231" s="280"/>
      <c r="J61231" s="276"/>
    </row>
    <row r="61232" spans="1:10" s="275" customFormat="1" x14ac:dyDescent="0.2">
      <c r="A61232" s="274"/>
      <c r="C61232" s="276"/>
      <c r="D61232" s="277"/>
      <c r="E61232" s="278"/>
      <c r="F61232" s="279"/>
      <c r="G61232" s="279"/>
      <c r="H61232" s="279"/>
      <c r="I61232" s="280"/>
      <c r="J61232" s="276"/>
    </row>
    <row r="61233" spans="1:10" s="275" customFormat="1" x14ac:dyDescent="0.2">
      <c r="A61233" s="274"/>
      <c r="C61233" s="276"/>
      <c r="D61233" s="277"/>
      <c r="E61233" s="278"/>
      <c r="F61233" s="279"/>
      <c r="G61233" s="279"/>
      <c r="H61233" s="279"/>
      <c r="I61233" s="280"/>
      <c r="J61233" s="276"/>
    </row>
    <row r="61234" spans="1:10" s="275" customFormat="1" x14ac:dyDescent="0.2">
      <c r="A61234" s="274"/>
      <c r="C61234" s="276"/>
      <c r="D61234" s="277"/>
      <c r="E61234" s="278"/>
      <c r="F61234" s="279"/>
      <c r="G61234" s="279"/>
      <c r="H61234" s="279"/>
      <c r="I61234" s="280"/>
      <c r="J61234" s="276"/>
    </row>
    <row r="61235" spans="1:10" s="275" customFormat="1" x14ac:dyDescent="0.2">
      <c r="A61235" s="274"/>
      <c r="C61235" s="276"/>
      <c r="D61235" s="277"/>
      <c r="E61235" s="278"/>
      <c r="F61235" s="279"/>
      <c r="G61235" s="279"/>
      <c r="H61235" s="279"/>
      <c r="I61235" s="280"/>
      <c r="J61235" s="276"/>
    </row>
    <row r="61236" spans="1:10" s="275" customFormat="1" x14ac:dyDescent="0.2">
      <c r="A61236" s="274"/>
      <c r="C61236" s="276"/>
      <c r="D61236" s="277"/>
      <c r="E61236" s="278"/>
      <c r="F61236" s="279"/>
      <c r="G61236" s="279"/>
      <c r="H61236" s="279"/>
      <c r="I61236" s="280"/>
      <c r="J61236" s="276"/>
    </row>
    <row r="61237" spans="1:10" s="275" customFormat="1" x14ac:dyDescent="0.2">
      <c r="A61237" s="274"/>
      <c r="C61237" s="276"/>
      <c r="D61237" s="277"/>
      <c r="E61237" s="278"/>
      <c r="F61237" s="279"/>
      <c r="G61237" s="279"/>
      <c r="H61237" s="279"/>
      <c r="I61237" s="280"/>
      <c r="J61237" s="276"/>
    </row>
    <row r="61238" spans="1:10" s="275" customFormat="1" x14ac:dyDescent="0.2">
      <c r="A61238" s="274"/>
      <c r="C61238" s="276"/>
      <c r="D61238" s="277"/>
      <c r="E61238" s="278"/>
      <c r="F61238" s="279"/>
      <c r="G61238" s="279"/>
      <c r="H61238" s="279"/>
      <c r="I61238" s="280"/>
      <c r="J61238" s="276"/>
    </row>
    <row r="61239" spans="1:10" s="275" customFormat="1" x14ac:dyDescent="0.2">
      <c r="A61239" s="274"/>
      <c r="C61239" s="276"/>
      <c r="D61239" s="277"/>
      <c r="E61239" s="278"/>
      <c r="F61239" s="279"/>
      <c r="G61239" s="279"/>
      <c r="H61239" s="279"/>
      <c r="I61239" s="280"/>
      <c r="J61239" s="276"/>
    </row>
    <row r="61240" spans="1:10" s="275" customFormat="1" x14ac:dyDescent="0.2">
      <c r="A61240" s="274"/>
      <c r="C61240" s="276"/>
      <c r="D61240" s="277"/>
      <c r="E61240" s="278"/>
      <c r="F61240" s="279"/>
      <c r="G61240" s="279"/>
      <c r="H61240" s="279"/>
      <c r="I61240" s="280"/>
      <c r="J61240" s="276"/>
    </row>
    <row r="61241" spans="1:10" s="275" customFormat="1" x14ac:dyDescent="0.2">
      <c r="A61241" s="274"/>
      <c r="C61241" s="276"/>
      <c r="D61241" s="277"/>
      <c r="E61241" s="278"/>
      <c r="F61241" s="279"/>
      <c r="G61241" s="279"/>
      <c r="H61241" s="279"/>
      <c r="I61241" s="280"/>
      <c r="J61241" s="276"/>
    </row>
    <row r="61242" spans="1:10" s="275" customFormat="1" x14ac:dyDescent="0.2">
      <c r="A61242" s="274"/>
      <c r="C61242" s="276"/>
      <c r="D61242" s="277"/>
      <c r="E61242" s="278"/>
      <c r="F61242" s="279"/>
      <c r="G61242" s="279"/>
      <c r="H61242" s="279"/>
      <c r="I61242" s="280"/>
      <c r="J61242" s="276"/>
    </row>
    <row r="61243" spans="1:10" s="275" customFormat="1" x14ac:dyDescent="0.2">
      <c r="A61243" s="274"/>
      <c r="C61243" s="276"/>
      <c r="D61243" s="277"/>
      <c r="E61243" s="278"/>
      <c r="F61243" s="279"/>
      <c r="G61243" s="279"/>
      <c r="H61243" s="279"/>
      <c r="I61243" s="280"/>
      <c r="J61243" s="276"/>
    </row>
    <row r="61244" spans="1:10" s="275" customFormat="1" x14ac:dyDescent="0.2">
      <c r="A61244" s="274"/>
      <c r="C61244" s="276"/>
      <c r="D61244" s="277"/>
      <c r="E61244" s="278"/>
      <c r="F61244" s="279"/>
      <c r="G61244" s="279"/>
      <c r="H61244" s="279"/>
      <c r="I61244" s="280"/>
      <c r="J61244" s="276"/>
    </row>
    <row r="61245" spans="1:10" s="275" customFormat="1" x14ac:dyDescent="0.2">
      <c r="A61245" s="274"/>
      <c r="C61245" s="276"/>
      <c r="D61245" s="277"/>
      <c r="E61245" s="278"/>
      <c r="F61245" s="279"/>
      <c r="G61245" s="279"/>
      <c r="H61245" s="279"/>
      <c r="I61245" s="280"/>
      <c r="J61245" s="276"/>
    </row>
    <row r="61246" spans="1:10" s="275" customFormat="1" x14ac:dyDescent="0.2">
      <c r="A61246" s="274"/>
      <c r="C61246" s="276"/>
      <c r="D61246" s="277"/>
      <c r="E61246" s="278"/>
      <c r="F61246" s="279"/>
      <c r="G61246" s="279"/>
      <c r="H61246" s="279"/>
      <c r="I61246" s="280"/>
      <c r="J61246" s="276"/>
    </row>
    <row r="61247" spans="1:10" s="275" customFormat="1" x14ac:dyDescent="0.2">
      <c r="A61247" s="274"/>
      <c r="C61247" s="276"/>
      <c r="D61247" s="277"/>
      <c r="E61247" s="278"/>
      <c r="F61247" s="279"/>
      <c r="G61247" s="279"/>
      <c r="H61247" s="279"/>
      <c r="I61247" s="280"/>
      <c r="J61247" s="276"/>
    </row>
    <row r="61248" spans="1:10" s="275" customFormat="1" x14ac:dyDescent="0.2">
      <c r="A61248" s="274"/>
      <c r="C61248" s="276"/>
      <c r="D61248" s="277"/>
      <c r="E61248" s="278"/>
      <c r="F61248" s="279"/>
      <c r="G61248" s="279"/>
      <c r="H61248" s="279"/>
      <c r="I61248" s="280"/>
      <c r="J61248" s="276"/>
    </row>
    <row r="61249" spans="1:10" s="275" customFormat="1" x14ac:dyDescent="0.2">
      <c r="A61249" s="274"/>
      <c r="C61249" s="276"/>
      <c r="D61249" s="277"/>
      <c r="E61249" s="278"/>
      <c r="F61249" s="279"/>
      <c r="G61249" s="279"/>
      <c r="H61249" s="279"/>
      <c r="I61249" s="280"/>
      <c r="J61249" s="276"/>
    </row>
    <row r="61250" spans="1:10" s="275" customFormat="1" x14ac:dyDescent="0.2">
      <c r="A61250" s="274"/>
      <c r="C61250" s="276"/>
      <c r="D61250" s="277"/>
      <c r="E61250" s="278"/>
      <c r="F61250" s="279"/>
      <c r="G61250" s="279"/>
      <c r="H61250" s="279"/>
      <c r="I61250" s="280"/>
      <c r="J61250" s="276"/>
    </row>
    <row r="61251" spans="1:10" s="275" customFormat="1" x14ac:dyDescent="0.2">
      <c r="A61251" s="274"/>
      <c r="C61251" s="276"/>
      <c r="D61251" s="277"/>
      <c r="E61251" s="278"/>
      <c r="F61251" s="279"/>
      <c r="G61251" s="279"/>
      <c r="H61251" s="279"/>
      <c r="I61251" s="280"/>
      <c r="J61251" s="276"/>
    </row>
    <row r="61252" spans="1:10" s="275" customFormat="1" x14ac:dyDescent="0.2">
      <c r="A61252" s="274"/>
      <c r="C61252" s="276"/>
      <c r="D61252" s="277"/>
      <c r="E61252" s="278"/>
      <c r="F61252" s="279"/>
      <c r="G61252" s="279"/>
      <c r="H61252" s="279"/>
      <c r="I61252" s="280"/>
      <c r="J61252" s="276"/>
    </row>
    <row r="61253" spans="1:10" s="275" customFormat="1" x14ac:dyDescent="0.2">
      <c r="A61253" s="274"/>
      <c r="C61253" s="276"/>
      <c r="D61253" s="277"/>
      <c r="E61253" s="278"/>
      <c r="F61253" s="279"/>
      <c r="G61253" s="279"/>
      <c r="H61253" s="279"/>
      <c r="I61253" s="280"/>
      <c r="J61253" s="276"/>
    </row>
    <row r="61254" spans="1:10" s="275" customFormat="1" x14ac:dyDescent="0.2">
      <c r="A61254" s="274"/>
      <c r="C61254" s="276"/>
      <c r="D61254" s="277"/>
      <c r="E61254" s="278"/>
      <c r="F61254" s="279"/>
      <c r="G61254" s="279"/>
      <c r="H61254" s="279"/>
      <c r="I61254" s="280"/>
      <c r="J61254" s="276"/>
    </row>
    <row r="61255" spans="1:10" s="275" customFormat="1" x14ac:dyDescent="0.2">
      <c r="A61255" s="274"/>
      <c r="C61255" s="276"/>
      <c r="D61255" s="277"/>
      <c r="E61255" s="278"/>
      <c r="F61255" s="279"/>
      <c r="G61255" s="279"/>
      <c r="H61255" s="279"/>
      <c r="I61255" s="280"/>
      <c r="J61255" s="276"/>
    </row>
    <row r="61256" spans="1:10" s="275" customFormat="1" x14ac:dyDescent="0.2">
      <c r="A61256" s="274"/>
      <c r="C61256" s="276"/>
      <c r="D61256" s="277"/>
      <c r="E61256" s="278"/>
      <c r="F61256" s="279"/>
      <c r="G61256" s="279"/>
      <c r="H61256" s="279"/>
      <c r="I61256" s="280"/>
      <c r="J61256" s="276"/>
    </row>
    <row r="61257" spans="1:10" s="275" customFormat="1" x14ac:dyDescent="0.2">
      <c r="A61257" s="274"/>
      <c r="C61257" s="276"/>
      <c r="D61257" s="277"/>
      <c r="E61257" s="278"/>
      <c r="F61257" s="279"/>
      <c r="G61257" s="279"/>
      <c r="H61257" s="279"/>
      <c r="I61257" s="280"/>
      <c r="J61257" s="276"/>
    </row>
    <row r="61258" spans="1:10" s="275" customFormat="1" x14ac:dyDescent="0.2">
      <c r="A61258" s="274"/>
      <c r="C61258" s="276"/>
      <c r="D61258" s="277"/>
      <c r="E61258" s="278"/>
      <c r="F61258" s="279"/>
      <c r="G61258" s="279"/>
      <c r="H61258" s="279"/>
      <c r="I61258" s="280"/>
      <c r="J61258" s="276"/>
    </row>
    <row r="61259" spans="1:10" s="275" customFormat="1" x14ac:dyDescent="0.2">
      <c r="A61259" s="274"/>
      <c r="C61259" s="276"/>
      <c r="D61259" s="277"/>
      <c r="E61259" s="278"/>
      <c r="F61259" s="279"/>
      <c r="G61259" s="279"/>
      <c r="H61259" s="279"/>
      <c r="I61259" s="280"/>
      <c r="J61259" s="276"/>
    </row>
    <row r="61260" spans="1:10" s="275" customFormat="1" x14ac:dyDescent="0.2">
      <c r="A61260" s="274"/>
      <c r="C61260" s="276"/>
      <c r="D61260" s="277"/>
      <c r="E61260" s="278"/>
      <c r="F61260" s="279"/>
      <c r="G61260" s="279"/>
      <c r="H61260" s="279"/>
      <c r="I61260" s="280"/>
      <c r="J61260" s="276"/>
    </row>
    <row r="61261" spans="1:10" s="275" customFormat="1" x14ac:dyDescent="0.2">
      <c r="A61261" s="274"/>
      <c r="C61261" s="276"/>
      <c r="D61261" s="277"/>
      <c r="E61261" s="278"/>
      <c r="F61261" s="279"/>
      <c r="G61261" s="279"/>
      <c r="H61261" s="279"/>
      <c r="I61261" s="280"/>
      <c r="J61261" s="276"/>
    </row>
    <row r="61262" spans="1:10" s="275" customFormat="1" x14ac:dyDescent="0.2">
      <c r="A61262" s="274"/>
      <c r="C61262" s="276"/>
      <c r="D61262" s="277"/>
      <c r="E61262" s="278"/>
      <c r="F61262" s="279"/>
      <c r="G61262" s="279"/>
      <c r="H61262" s="279"/>
      <c r="I61262" s="280"/>
      <c r="J61262" s="276"/>
    </row>
    <row r="61263" spans="1:10" s="275" customFormat="1" x14ac:dyDescent="0.2">
      <c r="A61263" s="274"/>
      <c r="C61263" s="276"/>
      <c r="D61263" s="277"/>
      <c r="E61263" s="278"/>
      <c r="F61263" s="279"/>
      <c r="G61263" s="279"/>
      <c r="H61263" s="279"/>
      <c r="I61263" s="280"/>
      <c r="J61263" s="276"/>
    </row>
    <row r="61264" spans="1:10" s="275" customFormat="1" x14ac:dyDescent="0.2">
      <c r="A61264" s="274"/>
      <c r="C61264" s="276"/>
      <c r="D61264" s="277"/>
      <c r="E61264" s="278"/>
      <c r="F61264" s="279"/>
      <c r="G61264" s="279"/>
      <c r="H61264" s="279"/>
      <c r="I61264" s="280"/>
      <c r="J61264" s="276"/>
    </row>
    <row r="61265" spans="1:10" s="275" customFormat="1" x14ac:dyDescent="0.2">
      <c r="A61265" s="274"/>
      <c r="C61265" s="276"/>
      <c r="D61265" s="277"/>
      <c r="E61265" s="278"/>
      <c r="F61265" s="279"/>
      <c r="G61265" s="279"/>
      <c r="H61265" s="279"/>
      <c r="I61265" s="280"/>
      <c r="J61265" s="276"/>
    </row>
    <row r="61266" spans="1:10" s="275" customFormat="1" x14ac:dyDescent="0.2">
      <c r="A61266" s="274"/>
      <c r="C61266" s="276"/>
      <c r="D61266" s="277"/>
      <c r="E61266" s="278"/>
      <c r="F61266" s="279"/>
      <c r="G61266" s="279"/>
      <c r="H61266" s="279"/>
      <c r="I61266" s="280"/>
      <c r="J61266" s="276"/>
    </row>
    <row r="61267" spans="1:10" s="275" customFormat="1" x14ac:dyDescent="0.2">
      <c r="A61267" s="274"/>
      <c r="C61267" s="276"/>
      <c r="D61267" s="277"/>
      <c r="E61267" s="278"/>
      <c r="F61267" s="279"/>
      <c r="G61267" s="279"/>
      <c r="H61267" s="279"/>
      <c r="I61267" s="280"/>
      <c r="J61267" s="276"/>
    </row>
    <row r="61268" spans="1:10" s="275" customFormat="1" x14ac:dyDescent="0.2">
      <c r="A61268" s="274"/>
      <c r="C61268" s="276"/>
      <c r="D61268" s="277"/>
      <c r="E61268" s="278"/>
      <c r="F61268" s="279"/>
      <c r="G61268" s="279"/>
      <c r="H61268" s="279"/>
      <c r="I61268" s="280"/>
      <c r="J61268" s="276"/>
    </row>
    <row r="61269" spans="1:10" s="275" customFormat="1" x14ac:dyDescent="0.2">
      <c r="A61269" s="274"/>
      <c r="C61269" s="276"/>
      <c r="D61269" s="277"/>
      <c r="E61269" s="278"/>
      <c r="F61269" s="279"/>
      <c r="G61269" s="279"/>
      <c r="H61269" s="279"/>
      <c r="I61269" s="280"/>
      <c r="J61269" s="276"/>
    </row>
    <row r="61270" spans="1:10" s="275" customFormat="1" x14ac:dyDescent="0.2">
      <c r="A61270" s="274"/>
      <c r="C61270" s="276"/>
      <c r="D61270" s="277"/>
      <c r="E61270" s="278"/>
      <c r="F61270" s="279"/>
      <c r="G61270" s="279"/>
      <c r="H61270" s="279"/>
      <c r="I61270" s="280"/>
      <c r="J61270" s="276"/>
    </row>
    <row r="61271" spans="1:10" s="275" customFormat="1" x14ac:dyDescent="0.2">
      <c r="A61271" s="274"/>
      <c r="C61271" s="276"/>
      <c r="D61271" s="277"/>
      <c r="E61271" s="278"/>
      <c r="F61271" s="279"/>
      <c r="G61271" s="279"/>
      <c r="H61271" s="279"/>
      <c r="I61271" s="280"/>
      <c r="J61271" s="276"/>
    </row>
    <row r="61272" spans="1:10" s="275" customFormat="1" x14ac:dyDescent="0.2">
      <c r="A61272" s="274"/>
      <c r="C61272" s="276"/>
      <c r="D61272" s="277"/>
      <c r="E61272" s="278"/>
      <c r="F61272" s="279"/>
      <c r="G61272" s="279"/>
      <c r="H61272" s="279"/>
      <c r="I61272" s="280"/>
      <c r="J61272" s="276"/>
    </row>
    <row r="61273" spans="1:10" s="275" customFormat="1" x14ac:dyDescent="0.2">
      <c r="A61273" s="274"/>
      <c r="C61273" s="276"/>
      <c r="D61273" s="277"/>
      <c r="E61273" s="278"/>
      <c r="F61273" s="279"/>
      <c r="G61273" s="279"/>
      <c r="H61273" s="279"/>
      <c r="I61273" s="280"/>
      <c r="J61273" s="276"/>
    </row>
    <row r="61274" spans="1:10" s="275" customFormat="1" x14ac:dyDescent="0.2">
      <c r="A61274" s="274"/>
      <c r="C61274" s="276"/>
      <c r="D61274" s="277"/>
      <c r="E61274" s="278"/>
      <c r="F61274" s="279"/>
      <c r="G61274" s="279"/>
      <c r="H61274" s="279"/>
      <c r="I61274" s="280"/>
      <c r="J61274" s="276"/>
    </row>
    <row r="61275" spans="1:10" s="275" customFormat="1" x14ac:dyDescent="0.2">
      <c r="A61275" s="274"/>
      <c r="C61275" s="276"/>
      <c r="D61275" s="277"/>
      <c r="E61275" s="278"/>
      <c r="F61275" s="279"/>
      <c r="G61275" s="279"/>
      <c r="H61275" s="279"/>
      <c r="I61275" s="280"/>
      <c r="J61275" s="276"/>
    </row>
    <row r="61276" spans="1:10" s="275" customFormat="1" x14ac:dyDescent="0.2">
      <c r="A61276" s="274"/>
      <c r="C61276" s="276"/>
      <c r="D61276" s="277"/>
      <c r="E61276" s="278"/>
      <c r="F61276" s="279"/>
      <c r="G61276" s="279"/>
      <c r="H61276" s="279"/>
      <c r="I61276" s="280"/>
      <c r="J61276" s="276"/>
    </row>
    <row r="61277" spans="1:10" s="275" customFormat="1" x14ac:dyDescent="0.2">
      <c r="A61277" s="274"/>
      <c r="C61277" s="276"/>
      <c r="D61277" s="277"/>
      <c r="E61277" s="278"/>
      <c r="F61277" s="279"/>
      <c r="G61277" s="279"/>
      <c r="H61277" s="279"/>
      <c r="I61277" s="280"/>
      <c r="J61277" s="276"/>
    </row>
    <row r="61278" spans="1:10" s="275" customFormat="1" x14ac:dyDescent="0.2">
      <c r="A61278" s="274"/>
      <c r="C61278" s="276"/>
      <c r="D61278" s="277"/>
      <c r="E61278" s="278"/>
      <c r="F61278" s="279"/>
      <c r="G61278" s="279"/>
      <c r="H61278" s="279"/>
      <c r="I61278" s="280"/>
      <c r="J61278" s="276"/>
    </row>
    <row r="61279" spans="1:10" s="275" customFormat="1" x14ac:dyDescent="0.2">
      <c r="A61279" s="274"/>
      <c r="C61279" s="276"/>
      <c r="D61279" s="277"/>
      <c r="E61279" s="278"/>
      <c r="F61279" s="279"/>
      <c r="G61279" s="279"/>
      <c r="H61279" s="279"/>
      <c r="I61279" s="280"/>
      <c r="J61279" s="276"/>
    </row>
    <row r="61280" spans="1:10" s="275" customFormat="1" x14ac:dyDescent="0.2">
      <c r="A61280" s="274"/>
      <c r="C61280" s="276"/>
      <c r="D61280" s="277"/>
      <c r="E61280" s="278"/>
      <c r="F61280" s="279"/>
      <c r="G61280" s="279"/>
      <c r="H61280" s="279"/>
      <c r="I61280" s="280"/>
      <c r="J61280" s="276"/>
    </row>
    <row r="61281" spans="1:10" s="275" customFormat="1" x14ac:dyDescent="0.2">
      <c r="A61281" s="274"/>
      <c r="C61281" s="276"/>
      <c r="D61281" s="277"/>
      <c r="E61281" s="278"/>
      <c r="F61281" s="279"/>
      <c r="G61281" s="279"/>
      <c r="H61281" s="279"/>
      <c r="I61281" s="280"/>
      <c r="J61281" s="276"/>
    </row>
    <row r="61282" spans="1:10" s="275" customFormat="1" x14ac:dyDescent="0.2">
      <c r="A61282" s="274"/>
      <c r="C61282" s="276"/>
      <c r="D61282" s="277"/>
      <c r="E61282" s="278"/>
      <c r="F61282" s="279"/>
      <c r="G61282" s="279"/>
      <c r="H61282" s="279"/>
      <c r="I61282" s="280"/>
      <c r="J61282" s="276"/>
    </row>
    <row r="61283" spans="1:10" s="275" customFormat="1" x14ac:dyDescent="0.2">
      <c r="A61283" s="274"/>
      <c r="C61283" s="276"/>
      <c r="D61283" s="277"/>
      <c r="E61283" s="278"/>
      <c r="F61283" s="279"/>
      <c r="G61283" s="279"/>
      <c r="H61283" s="279"/>
      <c r="I61283" s="280"/>
      <c r="J61283" s="276"/>
    </row>
    <row r="61284" spans="1:10" s="275" customFormat="1" x14ac:dyDescent="0.2">
      <c r="A61284" s="274"/>
      <c r="C61284" s="276"/>
      <c r="D61284" s="277"/>
      <c r="E61284" s="278"/>
      <c r="F61284" s="279"/>
      <c r="G61284" s="279"/>
      <c r="H61284" s="279"/>
      <c r="I61284" s="280"/>
      <c r="J61284" s="276"/>
    </row>
    <row r="61285" spans="1:10" s="275" customFormat="1" x14ac:dyDescent="0.2">
      <c r="A61285" s="274"/>
      <c r="C61285" s="276"/>
      <c r="D61285" s="277"/>
      <c r="E61285" s="278"/>
      <c r="F61285" s="279"/>
      <c r="G61285" s="279"/>
      <c r="H61285" s="279"/>
      <c r="I61285" s="280"/>
      <c r="J61285" s="276"/>
    </row>
    <row r="61286" spans="1:10" s="275" customFormat="1" x14ac:dyDescent="0.2">
      <c r="A61286" s="274"/>
      <c r="C61286" s="276"/>
      <c r="D61286" s="277"/>
      <c r="E61286" s="278"/>
      <c r="F61286" s="279"/>
      <c r="G61286" s="279"/>
      <c r="H61286" s="279"/>
      <c r="I61286" s="280"/>
      <c r="J61286" s="276"/>
    </row>
    <row r="61287" spans="1:10" s="275" customFormat="1" x14ac:dyDescent="0.2">
      <c r="A61287" s="274"/>
      <c r="C61287" s="276"/>
      <c r="D61287" s="277"/>
      <c r="E61287" s="278"/>
      <c r="F61287" s="279"/>
      <c r="G61287" s="279"/>
      <c r="H61287" s="279"/>
      <c r="I61287" s="280"/>
      <c r="J61287" s="276"/>
    </row>
    <row r="61288" spans="1:10" s="275" customFormat="1" x14ac:dyDescent="0.2">
      <c r="A61288" s="274"/>
      <c r="C61288" s="276"/>
      <c r="D61288" s="277"/>
      <c r="E61288" s="278"/>
      <c r="F61288" s="279"/>
      <c r="G61288" s="279"/>
      <c r="H61288" s="279"/>
      <c r="I61288" s="280"/>
      <c r="J61288" s="276"/>
    </row>
    <row r="61289" spans="1:10" s="275" customFormat="1" x14ac:dyDescent="0.2">
      <c r="A61289" s="274"/>
      <c r="C61289" s="276"/>
      <c r="D61289" s="277"/>
      <c r="E61289" s="278"/>
      <c r="F61289" s="279"/>
      <c r="G61289" s="279"/>
      <c r="H61289" s="279"/>
      <c r="I61289" s="280"/>
      <c r="J61289" s="276"/>
    </row>
    <row r="61290" spans="1:10" s="275" customFormat="1" x14ac:dyDescent="0.2">
      <c r="A61290" s="274"/>
      <c r="C61290" s="276"/>
      <c r="D61290" s="277"/>
      <c r="E61290" s="278"/>
      <c r="F61290" s="279"/>
      <c r="G61290" s="279"/>
      <c r="H61290" s="279"/>
      <c r="I61290" s="280"/>
      <c r="J61290" s="276"/>
    </row>
    <row r="61291" spans="1:10" s="275" customFormat="1" x14ac:dyDescent="0.2">
      <c r="A61291" s="274"/>
      <c r="C61291" s="276"/>
      <c r="D61291" s="277"/>
      <c r="E61291" s="278"/>
      <c r="F61291" s="279"/>
      <c r="G61291" s="279"/>
      <c r="H61291" s="279"/>
      <c r="I61291" s="280"/>
      <c r="J61291" s="276"/>
    </row>
    <row r="61292" spans="1:10" s="275" customFormat="1" x14ac:dyDescent="0.2">
      <c r="A61292" s="274"/>
      <c r="C61292" s="276"/>
      <c r="D61292" s="277"/>
      <c r="E61292" s="278"/>
      <c r="F61292" s="279"/>
      <c r="G61292" s="279"/>
      <c r="H61292" s="279"/>
      <c r="I61292" s="280"/>
      <c r="J61292" s="276"/>
    </row>
    <row r="61293" spans="1:10" s="275" customFormat="1" x14ac:dyDescent="0.2">
      <c r="A61293" s="274"/>
      <c r="C61293" s="276"/>
      <c r="D61293" s="277"/>
      <c r="E61293" s="278"/>
      <c r="F61293" s="279"/>
      <c r="G61293" s="279"/>
      <c r="H61293" s="279"/>
      <c r="I61293" s="280"/>
      <c r="J61293" s="276"/>
    </row>
    <row r="61294" spans="1:10" s="275" customFormat="1" x14ac:dyDescent="0.2">
      <c r="A61294" s="274"/>
      <c r="C61294" s="276"/>
      <c r="D61294" s="277"/>
      <c r="E61294" s="278"/>
      <c r="F61294" s="279"/>
      <c r="G61294" s="279"/>
      <c r="H61294" s="279"/>
      <c r="I61294" s="280"/>
      <c r="J61294" s="276"/>
    </row>
    <row r="61295" spans="1:10" s="275" customFormat="1" x14ac:dyDescent="0.2">
      <c r="A61295" s="274"/>
      <c r="C61295" s="276"/>
      <c r="D61295" s="277"/>
      <c r="E61295" s="278"/>
      <c r="F61295" s="279"/>
      <c r="G61295" s="279"/>
      <c r="H61295" s="279"/>
      <c r="I61295" s="280"/>
      <c r="J61295" s="276"/>
    </row>
    <row r="61296" spans="1:10" s="275" customFormat="1" x14ac:dyDescent="0.2">
      <c r="A61296" s="274"/>
      <c r="C61296" s="276"/>
      <c r="D61296" s="277"/>
      <c r="E61296" s="278"/>
      <c r="F61296" s="279"/>
      <c r="G61296" s="279"/>
      <c r="H61296" s="279"/>
      <c r="I61296" s="280"/>
      <c r="J61296" s="276"/>
    </row>
    <row r="61297" spans="1:10" s="275" customFormat="1" x14ac:dyDescent="0.2">
      <c r="A61297" s="274"/>
      <c r="C61297" s="276"/>
      <c r="D61297" s="277"/>
      <c r="E61297" s="278"/>
      <c r="F61297" s="279"/>
      <c r="G61297" s="279"/>
      <c r="H61297" s="279"/>
      <c r="I61297" s="280"/>
      <c r="J61297" s="276"/>
    </row>
    <row r="61298" spans="1:10" s="275" customFormat="1" x14ac:dyDescent="0.2">
      <c r="A61298" s="274"/>
      <c r="C61298" s="276"/>
      <c r="D61298" s="277"/>
      <c r="E61298" s="278"/>
      <c r="F61298" s="279"/>
      <c r="G61298" s="279"/>
      <c r="H61298" s="279"/>
      <c r="I61298" s="280"/>
      <c r="J61298" s="276"/>
    </row>
    <row r="61299" spans="1:10" s="275" customFormat="1" x14ac:dyDescent="0.2">
      <c r="A61299" s="274"/>
      <c r="C61299" s="276"/>
      <c r="D61299" s="277"/>
      <c r="E61299" s="278"/>
      <c r="F61299" s="279"/>
      <c r="G61299" s="279"/>
      <c r="H61299" s="279"/>
      <c r="I61299" s="280"/>
      <c r="J61299" s="276"/>
    </row>
    <row r="61300" spans="1:10" s="275" customFormat="1" x14ac:dyDescent="0.2">
      <c r="A61300" s="274"/>
      <c r="C61300" s="276"/>
      <c r="D61300" s="277"/>
      <c r="E61300" s="278"/>
      <c r="F61300" s="279"/>
      <c r="G61300" s="279"/>
      <c r="H61300" s="279"/>
      <c r="I61300" s="280"/>
      <c r="J61300" s="276"/>
    </row>
    <row r="61301" spans="1:10" s="275" customFormat="1" x14ac:dyDescent="0.2">
      <c r="A61301" s="274"/>
      <c r="C61301" s="276"/>
      <c r="D61301" s="277"/>
      <c r="E61301" s="278"/>
      <c r="F61301" s="279"/>
      <c r="G61301" s="279"/>
      <c r="H61301" s="279"/>
      <c r="I61301" s="280"/>
      <c r="J61301" s="276"/>
    </row>
    <row r="61302" spans="1:10" s="275" customFormat="1" x14ac:dyDescent="0.2">
      <c r="A61302" s="274"/>
      <c r="C61302" s="276"/>
      <c r="D61302" s="277"/>
      <c r="E61302" s="278"/>
      <c r="F61302" s="279"/>
      <c r="G61302" s="279"/>
      <c r="H61302" s="279"/>
      <c r="I61302" s="280"/>
      <c r="J61302" s="276"/>
    </row>
    <row r="61303" spans="1:10" s="275" customFormat="1" x14ac:dyDescent="0.2">
      <c r="A61303" s="274"/>
      <c r="C61303" s="276"/>
      <c r="D61303" s="277"/>
      <c r="E61303" s="278"/>
      <c r="F61303" s="279"/>
      <c r="G61303" s="279"/>
      <c r="H61303" s="279"/>
      <c r="I61303" s="280"/>
      <c r="J61303" s="276"/>
    </row>
    <row r="61304" spans="1:10" s="275" customFormat="1" x14ac:dyDescent="0.2">
      <c r="A61304" s="274"/>
      <c r="C61304" s="276"/>
      <c r="D61304" s="277"/>
      <c r="E61304" s="278"/>
      <c r="F61304" s="279"/>
      <c r="G61304" s="279"/>
      <c r="H61304" s="279"/>
      <c r="I61304" s="280"/>
      <c r="J61304" s="276"/>
    </row>
    <row r="61305" spans="1:10" s="275" customFormat="1" x14ac:dyDescent="0.2">
      <c r="A61305" s="274"/>
      <c r="C61305" s="276"/>
      <c r="D61305" s="277"/>
      <c r="E61305" s="278"/>
      <c r="F61305" s="279"/>
      <c r="G61305" s="279"/>
      <c r="H61305" s="279"/>
      <c r="I61305" s="280"/>
      <c r="J61305" s="276"/>
    </row>
    <row r="61306" spans="1:10" s="275" customFormat="1" x14ac:dyDescent="0.2">
      <c r="A61306" s="274"/>
      <c r="C61306" s="276"/>
      <c r="D61306" s="277"/>
      <c r="E61306" s="278"/>
      <c r="F61306" s="279"/>
      <c r="G61306" s="279"/>
      <c r="H61306" s="279"/>
      <c r="I61306" s="280"/>
      <c r="J61306" s="276"/>
    </row>
    <row r="61307" spans="1:10" s="275" customFormat="1" x14ac:dyDescent="0.2">
      <c r="A61307" s="274"/>
      <c r="C61307" s="276"/>
      <c r="D61307" s="277"/>
      <c r="E61307" s="278"/>
      <c r="F61307" s="279"/>
      <c r="G61307" s="279"/>
      <c r="H61307" s="279"/>
      <c r="I61307" s="280"/>
      <c r="J61307" s="276"/>
    </row>
    <row r="61308" spans="1:10" s="275" customFormat="1" x14ac:dyDescent="0.2">
      <c r="A61308" s="274"/>
      <c r="C61308" s="276"/>
      <c r="D61308" s="277"/>
      <c r="E61308" s="278"/>
      <c r="F61308" s="279"/>
      <c r="G61308" s="279"/>
      <c r="H61308" s="279"/>
      <c r="I61308" s="280"/>
      <c r="J61308" s="276"/>
    </row>
    <row r="61309" spans="1:10" s="275" customFormat="1" x14ac:dyDescent="0.2">
      <c r="A61309" s="274"/>
      <c r="C61309" s="276"/>
      <c r="D61309" s="277"/>
      <c r="E61309" s="278"/>
      <c r="F61309" s="279"/>
      <c r="G61309" s="279"/>
      <c r="H61309" s="279"/>
      <c r="I61309" s="280"/>
      <c r="J61309" s="276"/>
    </row>
    <row r="61310" spans="1:10" s="275" customFormat="1" x14ac:dyDescent="0.2">
      <c r="A61310" s="274"/>
      <c r="C61310" s="276"/>
      <c r="D61310" s="277"/>
      <c r="E61310" s="278"/>
      <c r="F61310" s="279"/>
      <c r="G61310" s="279"/>
      <c r="H61310" s="279"/>
      <c r="I61310" s="280"/>
      <c r="J61310" s="276"/>
    </row>
    <row r="61311" spans="1:10" s="275" customFormat="1" x14ac:dyDescent="0.2">
      <c r="A61311" s="274"/>
      <c r="C61311" s="276"/>
      <c r="D61311" s="277"/>
      <c r="E61311" s="278"/>
      <c r="F61311" s="279"/>
      <c r="G61311" s="279"/>
      <c r="H61311" s="279"/>
      <c r="I61311" s="280"/>
      <c r="J61311" s="276"/>
    </row>
    <row r="61312" spans="1:10" s="275" customFormat="1" x14ac:dyDescent="0.2">
      <c r="A61312" s="274"/>
      <c r="C61312" s="276"/>
      <c r="D61312" s="277"/>
      <c r="E61312" s="278"/>
      <c r="F61312" s="279"/>
      <c r="G61312" s="279"/>
      <c r="H61312" s="279"/>
      <c r="I61312" s="280"/>
      <c r="J61312" s="276"/>
    </row>
    <row r="61313" spans="1:10" s="275" customFormat="1" x14ac:dyDescent="0.2">
      <c r="A61313" s="274"/>
      <c r="C61313" s="276"/>
      <c r="D61313" s="277"/>
      <c r="E61313" s="278"/>
      <c r="F61313" s="279"/>
      <c r="G61313" s="279"/>
      <c r="H61313" s="279"/>
      <c r="I61313" s="280"/>
      <c r="J61313" s="276"/>
    </row>
    <row r="61314" spans="1:10" s="275" customFormat="1" x14ac:dyDescent="0.2">
      <c r="A61314" s="274"/>
      <c r="C61314" s="276"/>
      <c r="D61314" s="277"/>
      <c r="E61314" s="278"/>
      <c r="F61314" s="279"/>
      <c r="G61314" s="279"/>
      <c r="H61314" s="279"/>
      <c r="I61314" s="280"/>
      <c r="J61314" s="276"/>
    </row>
    <row r="61315" spans="1:10" s="275" customFormat="1" x14ac:dyDescent="0.2">
      <c r="A61315" s="274"/>
      <c r="C61315" s="276"/>
      <c r="D61315" s="277"/>
      <c r="E61315" s="278"/>
      <c r="F61315" s="279"/>
      <c r="G61315" s="279"/>
      <c r="H61315" s="279"/>
      <c r="I61315" s="280"/>
      <c r="J61315" s="276"/>
    </row>
    <row r="61316" spans="1:10" s="275" customFormat="1" x14ac:dyDescent="0.2">
      <c r="A61316" s="274"/>
      <c r="C61316" s="276"/>
      <c r="D61316" s="277"/>
      <c r="E61316" s="278"/>
      <c r="F61316" s="279"/>
      <c r="G61316" s="279"/>
      <c r="H61316" s="279"/>
      <c r="I61316" s="280"/>
      <c r="J61316" s="276"/>
    </row>
    <row r="61317" spans="1:10" s="275" customFormat="1" x14ac:dyDescent="0.2">
      <c r="A61317" s="274"/>
      <c r="C61317" s="276"/>
      <c r="D61317" s="277"/>
      <c r="E61317" s="278"/>
      <c r="F61317" s="279"/>
      <c r="G61317" s="279"/>
      <c r="H61317" s="279"/>
      <c r="I61317" s="280"/>
      <c r="J61317" s="276"/>
    </row>
    <row r="61318" spans="1:10" s="275" customFormat="1" x14ac:dyDescent="0.2">
      <c r="A61318" s="274"/>
      <c r="C61318" s="276"/>
      <c r="D61318" s="277"/>
      <c r="E61318" s="278"/>
      <c r="F61318" s="279"/>
      <c r="G61318" s="279"/>
      <c r="H61318" s="279"/>
      <c r="I61318" s="280"/>
      <c r="J61318" s="276"/>
    </row>
    <row r="61319" spans="1:10" s="275" customFormat="1" x14ac:dyDescent="0.2">
      <c r="A61319" s="274"/>
      <c r="C61319" s="276"/>
      <c r="D61319" s="277"/>
      <c r="E61319" s="278"/>
      <c r="F61319" s="279"/>
      <c r="G61319" s="279"/>
      <c r="H61319" s="279"/>
      <c r="I61319" s="280"/>
      <c r="J61319" s="276"/>
    </row>
    <row r="61320" spans="1:10" s="275" customFormat="1" x14ac:dyDescent="0.2">
      <c r="A61320" s="274"/>
      <c r="C61320" s="276"/>
      <c r="D61320" s="277"/>
      <c r="E61320" s="278"/>
      <c r="F61320" s="279"/>
      <c r="G61320" s="279"/>
      <c r="H61320" s="279"/>
      <c r="I61320" s="280"/>
      <c r="J61320" s="276"/>
    </row>
    <row r="61321" spans="1:10" s="275" customFormat="1" x14ac:dyDescent="0.2">
      <c r="A61321" s="274"/>
      <c r="C61321" s="276"/>
      <c r="D61321" s="277"/>
      <c r="E61321" s="278"/>
      <c r="F61321" s="279"/>
      <c r="G61321" s="279"/>
      <c r="H61321" s="279"/>
      <c r="I61321" s="280"/>
      <c r="J61321" s="276"/>
    </row>
    <row r="61322" spans="1:10" s="275" customFormat="1" x14ac:dyDescent="0.2">
      <c r="A61322" s="274"/>
      <c r="C61322" s="276"/>
      <c r="D61322" s="277"/>
      <c r="E61322" s="278"/>
      <c r="F61322" s="279"/>
      <c r="G61322" s="279"/>
      <c r="H61322" s="279"/>
      <c r="I61322" s="280"/>
      <c r="J61322" s="276"/>
    </row>
    <row r="61323" spans="1:10" s="275" customFormat="1" x14ac:dyDescent="0.2">
      <c r="A61323" s="274"/>
      <c r="C61323" s="276"/>
      <c r="D61323" s="277"/>
      <c r="E61323" s="278"/>
      <c r="F61323" s="279"/>
      <c r="G61323" s="279"/>
      <c r="H61323" s="279"/>
      <c r="I61323" s="280"/>
      <c r="J61323" s="276"/>
    </row>
    <row r="61324" spans="1:10" s="275" customFormat="1" x14ac:dyDescent="0.2">
      <c r="A61324" s="274"/>
      <c r="C61324" s="276"/>
      <c r="D61324" s="277"/>
      <c r="E61324" s="278"/>
      <c r="F61324" s="279"/>
      <c r="G61324" s="279"/>
      <c r="H61324" s="279"/>
      <c r="I61324" s="280"/>
      <c r="J61324" s="276"/>
    </row>
    <row r="61325" spans="1:10" s="275" customFormat="1" x14ac:dyDescent="0.2">
      <c r="A61325" s="274"/>
      <c r="C61325" s="276"/>
      <c r="D61325" s="277"/>
      <c r="E61325" s="278"/>
      <c r="F61325" s="279"/>
      <c r="G61325" s="279"/>
      <c r="H61325" s="279"/>
      <c r="I61325" s="280"/>
      <c r="J61325" s="276"/>
    </row>
    <row r="61326" spans="1:10" s="275" customFormat="1" x14ac:dyDescent="0.2">
      <c r="A61326" s="274"/>
      <c r="C61326" s="276"/>
      <c r="D61326" s="277"/>
      <c r="E61326" s="278"/>
      <c r="F61326" s="279"/>
      <c r="G61326" s="279"/>
      <c r="H61326" s="279"/>
      <c r="I61326" s="280"/>
      <c r="J61326" s="276"/>
    </row>
    <row r="61327" spans="1:10" s="275" customFormat="1" x14ac:dyDescent="0.2">
      <c r="A61327" s="274"/>
      <c r="C61327" s="276"/>
      <c r="D61327" s="277"/>
      <c r="E61327" s="278"/>
      <c r="F61327" s="279"/>
      <c r="G61327" s="279"/>
      <c r="H61327" s="279"/>
      <c r="I61327" s="280"/>
      <c r="J61327" s="276"/>
    </row>
    <row r="61328" spans="1:10" s="275" customFormat="1" x14ac:dyDescent="0.2">
      <c r="A61328" s="274"/>
      <c r="C61328" s="276"/>
      <c r="D61328" s="277"/>
      <c r="E61328" s="278"/>
      <c r="F61328" s="279"/>
      <c r="G61328" s="279"/>
      <c r="H61328" s="279"/>
      <c r="I61328" s="280"/>
      <c r="J61328" s="276"/>
    </row>
    <row r="61329" spans="1:10" s="275" customFormat="1" x14ac:dyDescent="0.2">
      <c r="A61329" s="274"/>
      <c r="C61329" s="276"/>
      <c r="D61329" s="277"/>
      <c r="E61329" s="278"/>
      <c r="F61329" s="279"/>
      <c r="G61329" s="279"/>
      <c r="H61329" s="279"/>
      <c r="I61329" s="280"/>
      <c r="J61329" s="276"/>
    </row>
    <row r="61330" spans="1:10" s="275" customFormat="1" x14ac:dyDescent="0.2">
      <c r="A61330" s="274"/>
      <c r="C61330" s="276"/>
      <c r="D61330" s="277"/>
      <c r="E61330" s="278"/>
      <c r="F61330" s="279"/>
      <c r="G61330" s="279"/>
      <c r="H61330" s="279"/>
      <c r="I61330" s="280"/>
      <c r="J61330" s="276"/>
    </row>
    <row r="61331" spans="1:10" s="275" customFormat="1" x14ac:dyDescent="0.2">
      <c r="A61331" s="274"/>
      <c r="C61331" s="276"/>
      <c r="D61331" s="277"/>
      <c r="E61331" s="278"/>
      <c r="F61331" s="279"/>
      <c r="G61331" s="279"/>
      <c r="H61331" s="279"/>
      <c r="I61331" s="280"/>
      <c r="J61331" s="276"/>
    </row>
    <row r="61332" spans="1:10" s="275" customFormat="1" x14ac:dyDescent="0.2">
      <c r="A61332" s="274"/>
      <c r="C61332" s="276"/>
      <c r="D61332" s="277"/>
      <c r="E61332" s="278"/>
      <c r="F61332" s="279"/>
      <c r="G61332" s="279"/>
      <c r="H61332" s="279"/>
      <c r="I61332" s="280"/>
      <c r="J61332" s="276"/>
    </row>
    <row r="61333" spans="1:10" s="275" customFormat="1" x14ac:dyDescent="0.2">
      <c r="A61333" s="274"/>
      <c r="C61333" s="276"/>
      <c r="D61333" s="277"/>
      <c r="E61333" s="278"/>
      <c r="F61333" s="279"/>
      <c r="G61333" s="279"/>
      <c r="H61333" s="279"/>
      <c r="I61333" s="280"/>
      <c r="J61333" s="276"/>
    </row>
    <row r="61334" spans="1:10" s="275" customFormat="1" x14ac:dyDescent="0.2">
      <c r="A61334" s="274"/>
      <c r="C61334" s="276"/>
      <c r="D61334" s="277"/>
      <c r="E61334" s="278"/>
      <c r="F61334" s="279"/>
      <c r="G61334" s="279"/>
      <c r="H61334" s="279"/>
      <c r="I61334" s="280"/>
      <c r="J61334" s="276"/>
    </row>
    <row r="61335" spans="1:10" s="275" customFormat="1" x14ac:dyDescent="0.2">
      <c r="A61335" s="274"/>
      <c r="C61335" s="276"/>
      <c r="D61335" s="277"/>
      <c r="E61335" s="278"/>
      <c r="F61335" s="279"/>
      <c r="G61335" s="279"/>
      <c r="H61335" s="279"/>
      <c r="I61335" s="280"/>
      <c r="J61335" s="276"/>
    </row>
    <row r="61336" spans="1:10" s="275" customFormat="1" x14ac:dyDescent="0.2">
      <c r="A61336" s="274"/>
      <c r="C61336" s="276"/>
      <c r="D61336" s="277"/>
      <c r="E61336" s="278"/>
      <c r="F61336" s="279"/>
      <c r="G61336" s="279"/>
      <c r="H61336" s="279"/>
      <c r="I61336" s="280"/>
      <c r="J61336" s="276"/>
    </row>
    <row r="61337" spans="1:10" s="275" customFormat="1" x14ac:dyDescent="0.2">
      <c r="A61337" s="274"/>
      <c r="C61337" s="276"/>
      <c r="D61337" s="277"/>
      <c r="E61337" s="278"/>
      <c r="F61337" s="279"/>
      <c r="G61337" s="279"/>
      <c r="H61337" s="279"/>
      <c r="I61337" s="280"/>
      <c r="J61337" s="276"/>
    </row>
    <row r="61338" spans="1:10" s="275" customFormat="1" x14ac:dyDescent="0.2">
      <c r="A61338" s="274"/>
      <c r="C61338" s="276"/>
      <c r="D61338" s="277"/>
      <c r="E61338" s="278"/>
      <c r="F61338" s="279"/>
      <c r="G61338" s="279"/>
      <c r="H61338" s="279"/>
      <c r="I61338" s="280"/>
      <c r="J61338" s="276"/>
    </row>
    <row r="61339" spans="1:10" s="275" customFormat="1" x14ac:dyDescent="0.2">
      <c r="A61339" s="274"/>
      <c r="C61339" s="276"/>
      <c r="D61339" s="277"/>
      <c r="E61339" s="278"/>
      <c r="F61339" s="279"/>
      <c r="G61339" s="279"/>
      <c r="H61339" s="279"/>
      <c r="I61339" s="280"/>
      <c r="J61339" s="276"/>
    </row>
    <row r="61340" spans="1:10" s="275" customFormat="1" x14ac:dyDescent="0.2">
      <c r="A61340" s="274"/>
      <c r="C61340" s="276"/>
      <c r="D61340" s="277"/>
      <c r="E61340" s="278"/>
      <c r="F61340" s="279"/>
      <c r="G61340" s="279"/>
      <c r="H61340" s="279"/>
      <c r="I61340" s="280"/>
      <c r="J61340" s="276"/>
    </row>
    <row r="61341" spans="1:10" s="275" customFormat="1" x14ac:dyDescent="0.2">
      <c r="A61341" s="274"/>
      <c r="C61341" s="276"/>
      <c r="D61341" s="277"/>
      <c r="E61341" s="278"/>
      <c r="F61341" s="279"/>
      <c r="G61341" s="279"/>
      <c r="H61341" s="279"/>
      <c r="I61341" s="280"/>
      <c r="J61341" s="276"/>
    </row>
    <row r="61342" spans="1:10" s="275" customFormat="1" x14ac:dyDescent="0.2">
      <c r="A61342" s="274"/>
      <c r="C61342" s="276"/>
      <c r="D61342" s="277"/>
      <c r="E61342" s="278"/>
      <c r="F61342" s="279"/>
      <c r="G61342" s="279"/>
      <c r="H61342" s="279"/>
      <c r="I61342" s="280"/>
      <c r="J61342" s="276"/>
    </row>
    <row r="61343" spans="1:10" s="275" customFormat="1" x14ac:dyDescent="0.2">
      <c r="A61343" s="274"/>
      <c r="C61343" s="276"/>
      <c r="D61343" s="277"/>
      <c r="E61343" s="278"/>
      <c r="F61343" s="279"/>
      <c r="G61343" s="279"/>
      <c r="H61343" s="279"/>
      <c r="I61343" s="280"/>
      <c r="J61343" s="276"/>
    </row>
    <row r="61344" spans="1:10" s="275" customFormat="1" x14ac:dyDescent="0.2">
      <c r="A61344" s="274"/>
      <c r="C61344" s="276"/>
      <c r="D61344" s="277"/>
      <c r="E61344" s="278"/>
      <c r="F61344" s="279"/>
      <c r="G61344" s="279"/>
      <c r="H61344" s="279"/>
      <c r="I61344" s="280"/>
      <c r="J61344" s="276"/>
    </row>
    <row r="61345" spans="1:10" s="275" customFormat="1" x14ac:dyDescent="0.2">
      <c r="A61345" s="274"/>
      <c r="C61345" s="276"/>
      <c r="D61345" s="277"/>
      <c r="E61345" s="278"/>
      <c r="F61345" s="279"/>
      <c r="G61345" s="279"/>
      <c r="H61345" s="279"/>
      <c r="I61345" s="280"/>
      <c r="J61345" s="276"/>
    </row>
    <row r="61346" spans="1:10" s="275" customFormat="1" x14ac:dyDescent="0.2">
      <c r="A61346" s="274"/>
      <c r="C61346" s="276"/>
      <c r="D61346" s="277"/>
      <c r="E61346" s="278"/>
      <c r="F61346" s="279"/>
      <c r="G61346" s="279"/>
      <c r="H61346" s="279"/>
      <c r="I61346" s="280"/>
      <c r="J61346" s="276"/>
    </row>
    <row r="61347" spans="1:10" s="275" customFormat="1" x14ac:dyDescent="0.2">
      <c r="A61347" s="274"/>
      <c r="C61347" s="276"/>
      <c r="D61347" s="277"/>
      <c r="E61347" s="278"/>
      <c r="F61347" s="279"/>
      <c r="G61347" s="279"/>
      <c r="H61347" s="279"/>
      <c r="I61347" s="280"/>
      <c r="J61347" s="276"/>
    </row>
    <row r="61348" spans="1:10" s="275" customFormat="1" x14ac:dyDescent="0.2">
      <c r="A61348" s="274"/>
      <c r="C61348" s="276"/>
      <c r="D61348" s="277"/>
      <c r="E61348" s="278"/>
      <c r="F61348" s="279"/>
      <c r="G61348" s="279"/>
      <c r="H61348" s="279"/>
      <c r="I61348" s="280"/>
      <c r="J61348" s="276"/>
    </row>
    <row r="61349" spans="1:10" s="275" customFormat="1" x14ac:dyDescent="0.2">
      <c r="A61349" s="274"/>
      <c r="C61349" s="276"/>
      <c r="D61349" s="277"/>
      <c r="E61349" s="278"/>
      <c r="F61349" s="279"/>
      <c r="G61349" s="279"/>
      <c r="H61349" s="279"/>
      <c r="I61349" s="280"/>
      <c r="J61349" s="276"/>
    </row>
    <row r="61350" spans="1:10" s="275" customFormat="1" x14ac:dyDescent="0.2">
      <c r="A61350" s="274"/>
      <c r="C61350" s="276"/>
      <c r="D61350" s="277"/>
      <c r="E61350" s="278"/>
      <c r="F61350" s="279"/>
      <c r="G61350" s="279"/>
      <c r="H61350" s="279"/>
      <c r="I61350" s="280"/>
      <c r="J61350" s="276"/>
    </row>
    <row r="61351" spans="1:10" s="275" customFormat="1" x14ac:dyDescent="0.2">
      <c r="A61351" s="274"/>
      <c r="C61351" s="276"/>
      <c r="D61351" s="277"/>
      <c r="E61351" s="278"/>
      <c r="F61351" s="279"/>
      <c r="G61351" s="279"/>
      <c r="H61351" s="279"/>
      <c r="I61351" s="280"/>
      <c r="J61351" s="276"/>
    </row>
    <row r="61352" spans="1:10" s="275" customFormat="1" x14ac:dyDescent="0.2">
      <c r="A61352" s="274"/>
      <c r="C61352" s="276"/>
      <c r="D61352" s="277"/>
      <c r="E61352" s="278"/>
      <c r="F61352" s="279"/>
      <c r="G61352" s="279"/>
      <c r="H61352" s="279"/>
      <c r="I61352" s="280"/>
      <c r="J61352" s="276"/>
    </row>
    <row r="61353" spans="1:10" s="275" customFormat="1" x14ac:dyDescent="0.2">
      <c r="A61353" s="274"/>
      <c r="C61353" s="276"/>
      <c r="D61353" s="277"/>
      <c r="E61353" s="278"/>
      <c r="F61353" s="279"/>
      <c r="G61353" s="279"/>
      <c r="H61353" s="279"/>
      <c r="I61353" s="280"/>
      <c r="J61353" s="276"/>
    </row>
    <row r="61354" spans="1:10" s="275" customFormat="1" x14ac:dyDescent="0.2">
      <c r="A61354" s="274"/>
      <c r="C61354" s="276"/>
      <c r="D61354" s="277"/>
      <c r="E61354" s="278"/>
      <c r="F61354" s="279"/>
      <c r="G61354" s="279"/>
      <c r="H61354" s="279"/>
      <c r="I61354" s="280"/>
      <c r="J61354" s="276"/>
    </row>
    <row r="61355" spans="1:10" s="275" customFormat="1" x14ac:dyDescent="0.2">
      <c r="A61355" s="274"/>
      <c r="C61355" s="276"/>
      <c r="D61355" s="277"/>
      <c r="E61355" s="278"/>
      <c r="F61355" s="279"/>
      <c r="G61355" s="279"/>
      <c r="H61355" s="279"/>
      <c r="I61355" s="280"/>
      <c r="J61355" s="276"/>
    </row>
    <row r="61356" spans="1:10" s="275" customFormat="1" x14ac:dyDescent="0.2">
      <c r="A61356" s="274"/>
      <c r="C61356" s="276"/>
      <c r="D61356" s="277"/>
      <c r="E61356" s="278"/>
      <c r="F61356" s="279"/>
      <c r="G61356" s="279"/>
      <c r="H61356" s="279"/>
      <c r="I61356" s="280"/>
      <c r="J61356" s="276"/>
    </row>
    <row r="61357" spans="1:10" s="275" customFormat="1" x14ac:dyDescent="0.2">
      <c r="A61357" s="274"/>
      <c r="C61357" s="276"/>
      <c r="D61357" s="277"/>
      <c r="E61357" s="278"/>
      <c r="F61357" s="279"/>
      <c r="G61357" s="279"/>
      <c r="H61357" s="279"/>
      <c r="I61357" s="280"/>
      <c r="J61357" s="276"/>
    </row>
    <row r="61358" spans="1:10" s="275" customFormat="1" x14ac:dyDescent="0.2">
      <c r="A61358" s="274"/>
      <c r="C61358" s="276"/>
      <c r="D61358" s="277"/>
      <c r="E61358" s="278"/>
      <c r="F61358" s="279"/>
      <c r="G61358" s="279"/>
      <c r="H61358" s="279"/>
      <c r="I61358" s="280"/>
      <c r="J61358" s="276"/>
    </row>
    <row r="61359" spans="1:10" s="275" customFormat="1" x14ac:dyDescent="0.2">
      <c r="A61359" s="274"/>
      <c r="C61359" s="276"/>
      <c r="D61359" s="277"/>
      <c r="E61359" s="278"/>
      <c r="F61359" s="279"/>
      <c r="G61359" s="279"/>
      <c r="H61359" s="279"/>
      <c r="I61359" s="280"/>
      <c r="J61359" s="276"/>
    </row>
    <row r="61360" spans="1:10" s="275" customFormat="1" x14ac:dyDescent="0.2">
      <c r="A61360" s="274"/>
      <c r="C61360" s="276"/>
      <c r="D61360" s="277"/>
      <c r="E61360" s="278"/>
      <c r="F61360" s="279"/>
      <c r="G61360" s="279"/>
      <c r="H61360" s="279"/>
      <c r="I61360" s="280"/>
      <c r="J61360" s="276"/>
    </row>
    <row r="61361" spans="1:10" s="275" customFormat="1" x14ac:dyDescent="0.2">
      <c r="A61361" s="274"/>
      <c r="C61361" s="276"/>
      <c r="D61361" s="277"/>
      <c r="E61361" s="278"/>
      <c r="F61361" s="279"/>
      <c r="G61361" s="279"/>
      <c r="H61361" s="279"/>
      <c r="I61361" s="280"/>
      <c r="J61361" s="276"/>
    </row>
    <row r="61362" spans="1:10" s="275" customFormat="1" x14ac:dyDescent="0.2">
      <c r="A61362" s="274"/>
      <c r="C61362" s="276"/>
      <c r="D61362" s="277"/>
      <c r="E61362" s="278"/>
      <c r="F61362" s="279"/>
      <c r="G61362" s="279"/>
      <c r="H61362" s="279"/>
      <c r="I61362" s="280"/>
      <c r="J61362" s="276"/>
    </row>
    <row r="61363" spans="1:10" s="275" customFormat="1" x14ac:dyDescent="0.2">
      <c r="A61363" s="274"/>
      <c r="C61363" s="276"/>
      <c r="D61363" s="277"/>
      <c r="E61363" s="278"/>
      <c r="F61363" s="279"/>
      <c r="G61363" s="279"/>
      <c r="H61363" s="279"/>
      <c r="I61363" s="280"/>
      <c r="J61363" s="276"/>
    </row>
    <row r="61364" spans="1:10" s="275" customFormat="1" x14ac:dyDescent="0.2">
      <c r="A61364" s="274"/>
      <c r="C61364" s="276"/>
      <c r="D61364" s="277"/>
      <c r="E61364" s="278"/>
      <c r="F61364" s="279"/>
      <c r="G61364" s="279"/>
      <c r="H61364" s="279"/>
      <c r="I61364" s="280"/>
      <c r="J61364" s="276"/>
    </row>
    <row r="61365" spans="1:10" s="275" customFormat="1" x14ac:dyDescent="0.2">
      <c r="A61365" s="274"/>
      <c r="C61365" s="276"/>
      <c r="D61365" s="277"/>
      <c r="E61365" s="278"/>
      <c r="F61365" s="279"/>
      <c r="G61365" s="279"/>
      <c r="H61365" s="279"/>
      <c r="I61365" s="280"/>
      <c r="J61365" s="276"/>
    </row>
    <row r="61366" spans="1:10" s="275" customFormat="1" x14ac:dyDescent="0.2">
      <c r="A61366" s="274"/>
      <c r="C61366" s="276"/>
      <c r="D61366" s="277"/>
      <c r="E61366" s="278"/>
      <c r="F61366" s="279"/>
      <c r="G61366" s="279"/>
      <c r="H61366" s="279"/>
      <c r="I61366" s="280"/>
      <c r="J61366" s="276"/>
    </row>
    <row r="61367" spans="1:10" s="275" customFormat="1" x14ac:dyDescent="0.2">
      <c r="A61367" s="274"/>
      <c r="C61367" s="276"/>
      <c r="D61367" s="277"/>
      <c r="E61367" s="278"/>
      <c r="F61367" s="279"/>
      <c r="G61367" s="279"/>
      <c r="H61367" s="279"/>
      <c r="I61367" s="280"/>
      <c r="J61367" s="276"/>
    </row>
    <row r="61368" spans="1:10" s="275" customFormat="1" x14ac:dyDescent="0.2">
      <c r="A61368" s="274"/>
      <c r="C61368" s="276"/>
      <c r="D61368" s="277"/>
      <c r="E61368" s="278"/>
      <c r="F61368" s="279"/>
      <c r="G61368" s="279"/>
      <c r="H61368" s="279"/>
      <c r="I61368" s="280"/>
      <c r="J61368" s="276"/>
    </row>
    <row r="61369" spans="1:10" s="275" customFormat="1" x14ac:dyDescent="0.2">
      <c r="A61369" s="274"/>
      <c r="C61369" s="276"/>
      <c r="D61369" s="277"/>
      <c r="E61369" s="278"/>
      <c r="F61369" s="279"/>
      <c r="G61369" s="279"/>
      <c r="H61369" s="279"/>
      <c r="I61369" s="280"/>
      <c r="J61369" s="276"/>
    </row>
    <row r="61370" spans="1:10" s="275" customFormat="1" x14ac:dyDescent="0.2">
      <c r="A61370" s="274"/>
      <c r="C61370" s="276"/>
      <c r="D61370" s="277"/>
      <c r="E61370" s="278"/>
      <c r="F61370" s="279"/>
      <c r="G61370" s="279"/>
      <c r="H61370" s="279"/>
      <c r="I61370" s="280"/>
      <c r="J61370" s="276"/>
    </row>
    <row r="61371" spans="1:10" s="275" customFormat="1" x14ac:dyDescent="0.2">
      <c r="A61371" s="274"/>
      <c r="C61371" s="276"/>
      <c r="D61371" s="277"/>
      <c r="E61371" s="278"/>
      <c r="F61371" s="279"/>
      <c r="G61371" s="279"/>
      <c r="H61371" s="279"/>
      <c r="I61371" s="280"/>
      <c r="J61371" s="276"/>
    </row>
    <row r="61372" spans="1:10" s="275" customFormat="1" x14ac:dyDescent="0.2">
      <c r="A61372" s="274"/>
      <c r="C61372" s="276"/>
      <c r="D61372" s="277"/>
      <c r="E61372" s="278"/>
      <c r="F61372" s="279"/>
      <c r="G61372" s="279"/>
      <c r="H61372" s="279"/>
      <c r="I61372" s="280"/>
      <c r="J61372" s="276"/>
    </row>
    <row r="61373" spans="1:10" s="275" customFormat="1" x14ac:dyDescent="0.2">
      <c r="A61373" s="274"/>
      <c r="C61373" s="276"/>
      <c r="D61373" s="277"/>
      <c r="E61373" s="278"/>
      <c r="F61373" s="279"/>
      <c r="G61373" s="279"/>
      <c r="H61373" s="279"/>
      <c r="I61373" s="280"/>
      <c r="J61373" s="276"/>
    </row>
    <row r="61374" spans="1:10" s="275" customFormat="1" x14ac:dyDescent="0.2">
      <c r="A61374" s="274"/>
      <c r="C61374" s="276"/>
      <c r="D61374" s="277"/>
      <c r="E61374" s="278"/>
      <c r="F61374" s="279"/>
      <c r="G61374" s="279"/>
      <c r="H61374" s="279"/>
      <c r="I61374" s="280"/>
      <c r="J61374" s="276"/>
    </row>
    <row r="61375" spans="1:10" s="275" customFormat="1" x14ac:dyDescent="0.2">
      <c r="A61375" s="274"/>
      <c r="C61375" s="276"/>
      <c r="D61375" s="277"/>
      <c r="E61375" s="278"/>
      <c r="F61375" s="279"/>
      <c r="G61375" s="279"/>
      <c r="H61375" s="279"/>
      <c r="I61375" s="280"/>
      <c r="J61375" s="276"/>
    </row>
    <row r="61376" spans="1:10" s="275" customFormat="1" x14ac:dyDescent="0.2">
      <c r="A61376" s="274"/>
      <c r="C61376" s="276"/>
      <c r="D61376" s="277"/>
      <c r="E61376" s="278"/>
      <c r="F61376" s="279"/>
      <c r="G61376" s="279"/>
      <c r="H61376" s="279"/>
      <c r="I61376" s="280"/>
      <c r="J61376" s="276"/>
    </row>
    <row r="61377" spans="1:10" s="275" customFormat="1" x14ac:dyDescent="0.2">
      <c r="A61377" s="274"/>
      <c r="C61377" s="276"/>
      <c r="D61377" s="277"/>
      <c r="E61377" s="278"/>
      <c r="F61377" s="279"/>
      <c r="G61377" s="279"/>
      <c r="H61377" s="279"/>
      <c r="I61377" s="280"/>
      <c r="J61377" s="276"/>
    </row>
    <row r="61378" spans="1:10" s="275" customFormat="1" x14ac:dyDescent="0.2">
      <c r="A61378" s="274"/>
      <c r="C61378" s="276"/>
      <c r="D61378" s="277"/>
      <c r="E61378" s="278"/>
      <c r="F61378" s="279"/>
      <c r="G61378" s="279"/>
      <c r="H61378" s="279"/>
      <c r="I61378" s="280"/>
      <c r="J61378" s="276"/>
    </row>
    <row r="61379" spans="1:10" s="275" customFormat="1" x14ac:dyDescent="0.2">
      <c r="A61379" s="274"/>
      <c r="C61379" s="276"/>
      <c r="D61379" s="277"/>
      <c r="E61379" s="278"/>
      <c r="F61379" s="279"/>
      <c r="G61379" s="279"/>
      <c r="H61379" s="279"/>
      <c r="I61379" s="280"/>
      <c r="J61379" s="276"/>
    </row>
    <row r="61380" spans="1:10" s="275" customFormat="1" x14ac:dyDescent="0.2">
      <c r="A61380" s="274"/>
      <c r="C61380" s="276"/>
      <c r="D61380" s="277"/>
      <c r="E61380" s="278"/>
      <c r="F61380" s="279"/>
      <c r="G61380" s="279"/>
      <c r="H61380" s="279"/>
      <c r="I61380" s="280"/>
      <c r="J61380" s="276"/>
    </row>
    <row r="61381" spans="1:10" s="275" customFormat="1" x14ac:dyDescent="0.2">
      <c r="A61381" s="274"/>
      <c r="C61381" s="276"/>
      <c r="D61381" s="277"/>
      <c r="E61381" s="278"/>
      <c r="F61381" s="279"/>
      <c r="G61381" s="279"/>
      <c r="H61381" s="279"/>
      <c r="I61381" s="280"/>
      <c r="J61381" s="276"/>
    </row>
    <row r="61382" spans="1:10" s="275" customFormat="1" x14ac:dyDescent="0.2">
      <c r="A61382" s="274"/>
      <c r="C61382" s="276"/>
      <c r="D61382" s="277"/>
      <c r="E61382" s="278"/>
      <c r="F61382" s="279"/>
      <c r="G61382" s="279"/>
      <c r="H61382" s="279"/>
      <c r="I61382" s="280"/>
      <c r="J61382" s="276"/>
    </row>
    <row r="61383" spans="1:10" s="275" customFormat="1" x14ac:dyDescent="0.2">
      <c r="A61383" s="274"/>
      <c r="C61383" s="276"/>
      <c r="D61383" s="277"/>
      <c r="E61383" s="278"/>
      <c r="F61383" s="279"/>
      <c r="G61383" s="279"/>
      <c r="H61383" s="279"/>
      <c r="I61383" s="280"/>
      <c r="J61383" s="276"/>
    </row>
    <row r="61384" spans="1:10" s="275" customFormat="1" x14ac:dyDescent="0.2">
      <c r="A61384" s="274"/>
      <c r="C61384" s="276"/>
      <c r="D61384" s="277"/>
      <c r="E61384" s="278"/>
      <c r="F61384" s="279"/>
      <c r="G61384" s="279"/>
      <c r="H61384" s="279"/>
      <c r="I61384" s="280"/>
      <c r="J61384" s="276"/>
    </row>
    <row r="61385" spans="1:10" s="275" customFormat="1" x14ac:dyDescent="0.2">
      <c r="A61385" s="274"/>
      <c r="C61385" s="276"/>
      <c r="D61385" s="277"/>
      <c r="E61385" s="278"/>
      <c r="F61385" s="279"/>
      <c r="G61385" s="279"/>
      <c r="H61385" s="279"/>
      <c r="I61385" s="280"/>
      <c r="J61385" s="276"/>
    </row>
    <row r="61386" spans="1:10" s="275" customFormat="1" x14ac:dyDescent="0.2">
      <c r="A61386" s="274"/>
      <c r="C61386" s="276"/>
      <c r="D61386" s="277"/>
      <c r="E61386" s="278"/>
      <c r="F61386" s="279"/>
      <c r="G61386" s="279"/>
      <c r="H61386" s="279"/>
      <c r="I61386" s="280"/>
      <c r="J61386" s="276"/>
    </row>
    <row r="61387" spans="1:10" s="275" customFormat="1" x14ac:dyDescent="0.2">
      <c r="A61387" s="274"/>
      <c r="C61387" s="276"/>
      <c r="D61387" s="277"/>
      <c r="E61387" s="278"/>
      <c r="F61387" s="279"/>
      <c r="G61387" s="279"/>
      <c r="H61387" s="279"/>
      <c r="I61387" s="280"/>
      <c r="J61387" s="276"/>
    </row>
    <row r="61388" spans="1:10" s="275" customFormat="1" x14ac:dyDescent="0.2">
      <c r="A61388" s="274"/>
      <c r="C61388" s="276"/>
      <c r="D61388" s="277"/>
      <c r="E61388" s="278"/>
      <c r="F61388" s="279"/>
      <c r="G61388" s="279"/>
      <c r="H61388" s="279"/>
      <c r="I61388" s="280"/>
      <c r="J61388" s="276"/>
    </row>
    <row r="61389" spans="1:10" s="275" customFormat="1" x14ac:dyDescent="0.2">
      <c r="A61389" s="274"/>
      <c r="C61389" s="276"/>
      <c r="D61389" s="277"/>
      <c r="E61389" s="278"/>
      <c r="F61389" s="279"/>
      <c r="G61389" s="279"/>
      <c r="H61389" s="279"/>
      <c r="I61389" s="280"/>
      <c r="J61389" s="276"/>
    </row>
    <row r="61390" spans="1:10" s="275" customFormat="1" x14ac:dyDescent="0.2">
      <c r="A61390" s="274"/>
      <c r="C61390" s="276"/>
      <c r="D61390" s="277"/>
      <c r="E61390" s="278"/>
      <c r="F61390" s="279"/>
      <c r="G61390" s="279"/>
      <c r="H61390" s="279"/>
      <c r="I61390" s="280"/>
      <c r="J61390" s="276"/>
    </row>
    <row r="61391" spans="1:10" s="275" customFormat="1" x14ac:dyDescent="0.2">
      <c r="A61391" s="274"/>
      <c r="C61391" s="276"/>
      <c r="D61391" s="277"/>
      <c r="E61391" s="278"/>
      <c r="F61391" s="279"/>
      <c r="G61391" s="279"/>
      <c r="H61391" s="279"/>
      <c r="I61391" s="280"/>
      <c r="J61391" s="276"/>
    </row>
    <row r="61392" spans="1:10" s="275" customFormat="1" x14ac:dyDescent="0.2">
      <c r="A61392" s="274"/>
      <c r="C61392" s="276"/>
      <c r="D61392" s="277"/>
      <c r="E61392" s="278"/>
      <c r="F61392" s="279"/>
      <c r="G61392" s="279"/>
      <c r="H61392" s="279"/>
      <c r="I61392" s="280"/>
      <c r="J61392" s="276"/>
    </row>
    <row r="61393" spans="1:10" s="275" customFormat="1" x14ac:dyDescent="0.2">
      <c r="A61393" s="274"/>
      <c r="C61393" s="276"/>
      <c r="D61393" s="277"/>
      <c r="E61393" s="278"/>
      <c r="F61393" s="279"/>
      <c r="G61393" s="279"/>
      <c r="H61393" s="279"/>
      <c r="I61393" s="280"/>
      <c r="J61393" s="276"/>
    </row>
    <row r="61394" spans="1:10" s="275" customFormat="1" x14ac:dyDescent="0.2">
      <c r="A61394" s="274"/>
      <c r="C61394" s="276"/>
      <c r="D61394" s="277"/>
      <c r="E61394" s="278"/>
      <c r="F61394" s="279"/>
      <c r="G61394" s="279"/>
      <c r="H61394" s="279"/>
      <c r="I61394" s="280"/>
      <c r="J61394" s="276"/>
    </row>
    <row r="61395" spans="1:10" s="275" customFormat="1" x14ac:dyDescent="0.2">
      <c r="A61395" s="274"/>
      <c r="C61395" s="276"/>
      <c r="D61395" s="277"/>
      <c r="E61395" s="278"/>
      <c r="F61395" s="279"/>
      <c r="G61395" s="279"/>
      <c r="H61395" s="279"/>
      <c r="I61395" s="280"/>
      <c r="J61395" s="276"/>
    </row>
    <row r="61396" spans="1:10" s="275" customFormat="1" x14ac:dyDescent="0.2">
      <c r="A61396" s="274"/>
      <c r="C61396" s="276"/>
      <c r="D61396" s="277"/>
      <c r="E61396" s="278"/>
      <c r="F61396" s="279"/>
      <c r="G61396" s="279"/>
      <c r="H61396" s="279"/>
      <c r="I61396" s="280"/>
      <c r="J61396" s="276"/>
    </row>
    <row r="61397" spans="1:10" s="275" customFormat="1" x14ac:dyDescent="0.2">
      <c r="A61397" s="274"/>
      <c r="C61397" s="276"/>
      <c r="D61397" s="277"/>
      <c r="E61397" s="278"/>
      <c r="F61397" s="279"/>
      <c r="G61397" s="279"/>
      <c r="H61397" s="279"/>
      <c r="I61397" s="280"/>
      <c r="J61397" s="276"/>
    </row>
    <row r="61398" spans="1:10" s="275" customFormat="1" x14ac:dyDescent="0.2">
      <c r="A61398" s="274"/>
      <c r="C61398" s="276"/>
      <c r="D61398" s="277"/>
      <c r="E61398" s="278"/>
      <c r="F61398" s="279"/>
      <c r="G61398" s="279"/>
      <c r="H61398" s="279"/>
      <c r="I61398" s="280"/>
      <c r="J61398" s="276"/>
    </row>
    <row r="61399" spans="1:10" s="275" customFormat="1" x14ac:dyDescent="0.2">
      <c r="A61399" s="274"/>
      <c r="C61399" s="276"/>
      <c r="D61399" s="277"/>
      <c r="E61399" s="278"/>
      <c r="F61399" s="279"/>
      <c r="G61399" s="279"/>
      <c r="H61399" s="279"/>
      <c r="I61399" s="280"/>
      <c r="J61399" s="276"/>
    </row>
    <row r="61400" spans="1:10" s="275" customFormat="1" x14ac:dyDescent="0.2">
      <c r="A61400" s="274"/>
      <c r="C61400" s="276"/>
      <c r="D61400" s="277"/>
      <c r="E61400" s="278"/>
      <c r="F61400" s="279"/>
      <c r="G61400" s="279"/>
      <c r="H61400" s="279"/>
      <c r="I61400" s="280"/>
      <c r="J61400" s="276"/>
    </row>
    <row r="61401" spans="1:10" s="275" customFormat="1" x14ac:dyDescent="0.2">
      <c r="A61401" s="274"/>
      <c r="C61401" s="276"/>
      <c r="D61401" s="277"/>
      <c r="E61401" s="278"/>
      <c r="F61401" s="279"/>
      <c r="G61401" s="279"/>
      <c r="H61401" s="279"/>
      <c r="I61401" s="280"/>
      <c r="J61401" s="276"/>
    </row>
    <row r="61402" spans="1:10" s="275" customFormat="1" x14ac:dyDescent="0.2">
      <c r="A61402" s="274"/>
      <c r="C61402" s="276"/>
      <c r="D61402" s="277"/>
      <c r="E61402" s="278"/>
      <c r="F61402" s="279"/>
      <c r="G61402" s="279"/>
      <c r="H61402" s="279"/>
      <c r="I61402" s="280"/>
      <c r="J61402" s="276"/>
    </row>
    <row r="61403" spans="1:10" s="275" customFormat="1" x14ac:dyDescent="0.2">
      <c r="A61403" s="274"/>
      <c r="C61403" s="276"/>
      <c r="D61403" s="277"/>
      <c r="E61403" s="278"/>
      <c r="F61403" s="279"/>
      <c r="G61403" s="279"/>
      <c r="H61403" s="279"/>
      <c r="I61403" s="280"/>
      <c r="J61403" s="276"/>
    </row>
    <row r="61404" spans="1:10" s="275" customFormat="1" x14ac:dyDescent="0.2">
      <c r="A61404" s="274"/>
      <c r="C61404" s="276"/>
      <c r="D61404" s="277"/>
      <c r="E61404" s="278"/>
      <c r="F61404" s="279"/>
      <c r="G61404" s="279"/>
      <c r="H61404" s="279"/>
      <c r="I61404" s="280"/>
      <c r="J61404" s="276"/>
    </row>
    <row r="61405" spans="1:10" s="275" customFormat="1" x14ac:dyDescent="0.2">
      <c r="A61405" s="274"/>
      <c r="C61405" s="276"/>
      <c r="D61405" s="277"/>
      <c r="E61405" s="278"/>
      <c r="F61405" s="279"/>
      <c r="G61405" s="279"/>
      <c r="H61405" s="279"/>
      <c r="I61405" s="280"/>
      <c r="J61405" s="276"/>
    </row>
    <row r="61406" spans="1:10" s="275" customFormat="1" x14ac:dyDescent="0.2">
      <c r="A61406" s="274"/>
      <c r="C61406" s="276"/>
      <c r="D61406" s="277"/>
      <c r="E61406" s="278"/>
      <c r="F61406" s="279"/>
      <c r="G61406" s="279"/>
      <c r="H61406" s="279"/>
      <c r="I61406" s="280"/>
      <c r="J61406" s="276"/>
    </row>
    <row r="61407" spans="1:10" s="275" customFormat="1" x14ac:dyDescent="0.2">
      <c r="A61407" s="274"/>
      <c r="C61407" s="276"/>
      <c r="D61407" s="277"/>
      <c r="E61407" s="278"/>
      <c r="F61407" s="279"/>
      <c r="G61407" s="279"/>
      <c r="H61407" s="279"/>
      <c r="I61407" s="280"/>
      <c r="J61407" s="276"/>
    </row>
    <row r="61408" spans="1:10" s="275" customFormat="1" x14ac:dyDescent="0.2">
      <c r="A61408" s="274"/>
      <c r="C61408" s="276"/>
      <c r="D61408" s="277"/>
      <c r="E61408" s="278"/>
      <c r="F61408" s="279"/>
      <c r="G61408" s="279"/>
      <c r="H61408" s="279"/>
      <c r="I61408" s="280"/>
      <c r="J61408" s="276"/>
    </row>
    <row r="61409" spans="1:10" s="275" customFormat="1" x14ac:dyDescent="0.2">
      <c r="A61409" s="274"/>
      <c r="C61409" s="276"/>
      <c r="D61409" s="277"/>
      <c r="E61409" s="278"/>
      <c r="F61409" s="279"/>
      <c r="G61409" s="279"/>
      <c r="H61409" s="279"/>
      <c r="I61409" s="280"/>
      <c r="J61409" s="276"/>
    </row>
    <row r="61410" spans="1:10" s="275" customFormat="1" x14ac:dyDescent="0.2">
      <c r="A61410" s="274"/>
      <c r="C61410" s="276"/>
      <c r="D61410" s="277"/>
      <c r="E61410" s="278"/>
      <c r="F61410" s="279"/>
      <c r="G61410" s="279"/>
      <c r="H61410" s="279"/>
      <c r="I61410" s="280"/>
      <c r="J61410" s="276"/>
    </row>
    <row r="61411" spans="1:10" s="275" customFormat="1" x14ac:dyDescent="0.2">
      <c r="A61411" s="274"/>
      <c r="C61411" s="276"/>
      <c r="D61411" s="277"/>
      <c r="E61411" s="278"/>
      <c r="F61411" s="279"/>
      <c r="G61411" s="279"/>
      <c r="H61411" s="279"/>
      <c r="I61411" s="280"/>
      <c r="J61411" s="276"/>
    </row>
    <row r="61412" spans="1:10" s="275" customFormat="1" x14ac:dyDescent="0.2">
      <c r="A61412" s="274"/>
      <c r="C61412" s="276"/>
      <c r="D61412" s="277"/>
      <c r="E61412" s="278"/>
      <c r="F61412" s="279"/>
      <c r="G61412" s="279"/>
      <c r="H61412" s="279"/>
      <c r="I61412" s="280"/>
      <c r="J61412" s="276"/>
    </row>
    <row r="61413" spans="1:10" s="275" customFormat="1" x14ac:dyDescent="0.2">
      <c r="A61413" s="274"/>
      <c r="C61413" s="276"/>
      <c r="D61413" s="277"/>
      <c r="E61413" s="278"/>
      <c r="F61413" s="279"/>
      <c r="G61413" s="279"/>
      <c r="H61413" s="279"/>
      <c r="I61413" s="280"/>
      <c r="J61413" s="276"/>
    </row>
    <row r="61414" spans="1:10" s="275" customFormat="1" x14ac:dyDescent="0.2">
      <c r="A61414" s="274"/>
      <c r="C61414" s="276"/>
      <c r="D61414" s="277"/>
      <c r="E61414" s="278"/>
      <c r="F61414" s="279"/>
      <c r="G61414" s="279"/>
      <c r="H61414" s="279"/>
      <c r="I61414" s="280"/>
      <c r="J61414" s="276"/>
    </row>
    <row r="61415" spans="1:10" s="275" customFormat="1" x14ac:dyDescent="0.2">
      <c r="A61415" s="274"/>
      <c r="C61415" s="276"/>
      <c r="D61415" s="277"/>
      <c r="E61415" s="278"/>
      <c r="F61415" s="279"/>
      <c r="G61415" s="279"/>
      <c r="H61415" s="279"/>
      <c r="I61415" s="280"/>
      <c r="J61415" s="276"/>
    </row>
    <row r="61416" spans="1:10" s="275" customFormat="1" x14ac:dyDescent="0.2">
      <c r="A61416" s="274"/>
      <c r="C61416" s="276"/>
      <c r="D61416" s="277"/>
      <c r="E61416" s="278"/>
      <c r="F61416" s="279"/>
      <c r="G61416" s="279"/>
      <c r="H61416" s="279"/>
      <c r="I61416" s="280"/>
      <c r="J61416" s="276"/>
    </row>
    <row r="61417" spans="1:10" s="275" customFormat="1" x14ac:dyDescent="0.2">
      <c r="A61417" s="274"/>
      <c r="C61417" s="276"/>
      <c r="D61417" s="277"/>
      <c r="E61417" s="278"/>
      <c r="F61417" s="279"/>
      <c r="G61417" s="279"/>
      <c r="H61417" s="279"/>
      <c r="I61417" s="280"/>
      <c r="J61417" s="276"/>
    </row>
    <row r="61418" spans="1:10" s="275" customFormat="1" x14ac:dyDescent="0.2">
      <c r="A61418" s="274"/>
      <c r="C61418" s="276"/>
      <c r="D61418" s="277"/>
      <c r="E61418" s="278"/>
      <c r="F61418" s="279"/>
      <c r="G61418" s="279"/>
      <c r="H61418" s="279"/>
      <c r="I61418" s="280"/>
      <c r="J61418" s="276"/>
    </row>
    <row r="61419" spans="1:10" s="275" customFormat="1" x14ac:dyDescent="0.2">
      <c r="A61419" s="274"/>
      <c r="C61419" s="276"/>
      <c r="D61419" s="277"/>
      <c r="E61419" s="278"/>
      <c r="F61419" s="279"/>
      <c r="G61419" s="279"/>
      <c r="H61419" s="279"/>
      <c r="I61419" s="280"/>
      <c r="J61419" s="276"/>
    </row>
    <row r="61420" spans="1:10" s="275" customFormat="1" x14ac:dyDescent="0.2">
      <c r="A61420" s="274"/>
      <c r="C61420" s="276"/>
      <c r="D61420" s="277"/>
      <c r="E61420" s="278"/>
      <c r="F61420" s="279"/>
      <c r="G61420" s="279"/>
      <c r="H61420" s="279"/>
      <c r="I61420" s="280"/>
      <c r="J61420" s="276"/>
    </row>
    <row r="61421" spans="1:10" s="275" customFormat="1" x14ac:dyDescent="0.2">
      <c r="A61421" s="274"/>
      <c r="C61421" s="276"/>
      <c r="D61421" s="277"/>
      <c r="E61421" s="278"/>
      <c r="F61421" s="279"/>
      <c r="G61421" s="279"/>
      <c r="H61421" s="279"/>
      <c r="I61421" s="280"/>
      <c r="J61421" s="276"/>
    </row>
    <row r="61422" spans="1:10" s="275" customFormat="1" x14ac:dyDescent="0.2">
      <c r="A61422" s="274"/>
      <c r="C61422" s="276"/>
      <c r="D61422" s="277"/>
      <c r="E61422" s="278"/>
      <c r="F61422" s="279"/>
      <c r="G61422" s="279"/>
      <c r="H61422" s="279"/>
      <c r="I61422" s="280"/>
      <c r="J61422" s="276"/>
    </row>
    <row r="61423" spans="1:10" s="275" customFormat="1" x14ac:dyDescent="0.2">
      <c r="A61423" s="274"/>
      <c r="C61423" s="276"/>
      <c r="D61423" s="277"/>
      <c r="E61423" s="278"/>
      <c r="F61423" s="279"/>
      <c r="G61423" s="279"/>
      <c r="H61423" s="279"/>
      <c r="I61423" s="280"/>
      <c r="J61423" s="276"/>
    </row>
    <row r="61424" spans="1:10" s="275" customFormat="1" x14ac:dyDescent="0.2">
      <c r="A61424" s="274"/>
      <c r="C61424" s="276"/>
      <c r="D61424" s="277"/>
      <c r="E61424" s="278"/>
      <c r="F61424" s="279"/>
      <c r="G61424" s="279"/>
      <c r="H61424" s="279"/>
      <c r="I61424" s="280"/>
      <c r="J61424" s="276"/>
    </row>
    <row r="61425" spans="1:10" s="275" customFormat="1" x14ac:dyDescent="0.2">
      <c r="A61425" s="274"/>
      <c r="C61425" s="276"/>
      <c r="D61425" s="277"/>
      <c r="E61425" s="278"/>
      <c r="F61425" s="279"/>
      <c r="G61425" s="279"/>
      <c r="H61425" s="279"/>
      <c r="I61425" s="280"/>
      <c r="J61425" s="276"/>
    </row>
    <row r="61426" spans="1:10" s="275" customFormat="1" x14ac:dyDescent="0.2">
      <c r="A61426" s="274"/>
      <c r="C61426" s="276"/>
      <c r="D61426" s="277"/>
      <c r="E61426" s="278"/>
      <c r="F61426" s="279"/>
      <c r="G61426" s="279"/>
      <c r="H61426" s="279"/>
      <c r="I61426" s="280"/>
      <c r="J61426" s="276"/>
    </row>
    <row r="61427" spans="1:10" s="275" customFormat="1" x14ac:dyDescent="0.2">
      <c r="A61427" s="274"/>
      <c r="C61427" s="276"/>
      <c r="D61427" s="277"/>
      <c r="E61427" s="278"/>
      <c r="F61427" s="279"/>
      <c r="G61427" s="279"/>
      <c r="H61427" s="279"/>
      <c r="I61427" s="280"/>
      <c r="J61427" s="276"/>
    </row>
    <row r="61428" spans="1:10" s="275" customFormat="1" x14ac:dyDescent="0.2">
      <c r="A61428" s="274"/>
      <c r="C61428" s="276"/>
      <c r="D61428" s="277"/>
      <c r="E61428" s="278"/>
      <c r="F61428" s="279"/>
      <c r="G61428" s="279"/>
      <c r="H61428" s="279"/>
      <c r="I61428" s="280"/>
      <c r="J61428" s="276"/>
    </row>
    <row r="61429" spans="1:10" s="275" customFormat="1" x14ac:dyDescent="0.2">
      <c r="A61429" s="274"/>
      <c r="C61429" s="276"/>
      <c r="D61429" s="277"/>
      <c r="E61429" s="278"/>
      <c r="F61429" s="279"/>
      <c r="G61429" s="279"/>
      <c r="H61429" s="279"/>
      <c r="I61429" s="280"/>
      <c r="J61429" s="276"/>
    </row>
    <row r="61430" spans="1:10" s="275" customFormat="1" x14ac:dyDescent="0.2">
      <c r="A61430" s="274"/>
      <c r="C61430" s="276"/>
      <c r="D61430" s="277"/>
      <c r="E61430" s="278"/>
      <c r="F61430" s="279"/>
      <c r="G61430" s="279"/>
      <c r="H61430" s="279"/>
      <c r="I61430" s="280"/>
      <c r="J61430" s="276"/>
    </row>
    <row r="61431" spans="1:10" s="275" customFormat="1" x14ac:dyDescent="0.2">
      <c r="A61431" s="274"/>
      <c r="C61431" s="276"/>
      <c r="D61431" s="277"/>
      <c r="E61431" s="278"/>
      <c r="F61431" s="279"/>
      <c r="G61431" s="279"/>
      <c r="H61431" s="279"/>
      <c r="I61431" s="280"/>
      <c r="J61431" s="276"/>
    </row>
    <row r="61432" spans="1:10" s="275" customFormat="1" x14ac:dyDescent="0.2">
      <c r="A61432" s="274"/>
      <c r="C61432" s="276"/>
      <c r="D61432" s="277"/>
      <c r="E61432" s="278"/>
      <c r="F61432" s="279"/>
      <c r="G61432" s="279"/>
      <c r="H61432" s="279"/>
      <c r="I61432" s="280"/>
      <c r="J61432" s="276"/>
    </row>
    <row r="61433" spans="1:10" s="275" customFormat="1" x14ac:dyDescent="0.2">
      <c r="A61433" s="274"/>
      <c r="C61433" s="276"/>
      <c r="D61433" s="277"/>
      <c r="E61433" s="278"/>
      <c r="F61433" s="279"/>
      <c r="G61433" s="279"/>
      <c r="H61433" s="279"/>
      <c r="I61433" s="280"/>
      <c r="J61433" s="276"/>
    </row>
    <row r="61434" spans="1:10" s="275" customFormat="1" x14ac:dyDescent="0.2">
      <c r="A61434" s="274"/>
      <c r="C61434" s="276"/>
      <c r="D61434" s="277"/>
      <c r="E61434" s="278"/>
      <c r="F61434" s="279"/>
      <c r="G61434" s="279"/>
      <c r="H61434" s="279"/>
      <c r="I61434" s="280"/>
      <c r="J61434" s="276"/>
    </row>
    <row r="61435" spans="1:10" s="275" customFormat="1" x14ac:dyDescent="0.2">
      <c r="A61435" s="274"/>
      <c r="C61435" s="276"/>
      <c r="D61435" s="277"/>
      <c r="E61435" s="278"/>
      <c r="F61435" s="279"/>
      <c r="G61435" s="279"/>
      <c r="H61435" s="279"/>
      <c r="I61435" s="280"/>
      <c r="J61435" s="276"/>
    </row>
    <row r="61436" spans="1:10" s="275" customFormat="1" x14ac:dyDescent="0.2">
      <c r="A61436" s="274"/>
      <c r="C61436" s="276"/>
      <c r="D61436" s="277"/>
      <c r="E61436" s="278"/>
      <c r="F61436" s="279"/>
      <c r="G61436" s="279"/>
      <c r="H61436" s="279"/>
      <c r="I61436" s="280"/>
      <c r="J61436" s="276"/>
    </row>
    <row r="61437" spans="1:10" s="275" customFormat="1" x14ac:dyDescent="0.2">
      <c r="A61437" s="274"/>
      <c r="C61437" s="276"/>
      <c r="D61437" s="277"/>
      <c r="E61437" s="278"/>
      <c r="F61437" s="279"/>
      <c r="G61437" s="279"/>
      <c r="H61437" s="279"/>
      <c r="I61437" s="280"/>
      <c r="J61437" s="276"/>
    </row>
    <row r="61438" spans="1:10" s="275" customFormat="1" x14ac:dyDescent="0.2">
      <c r="A61438" s="274"/>
      <c r="C61438" s="276"/>
      <c r="D61438" s="277"/>
      <c r="E61438" s="278"/>
      <c r="F61438" s="279"/>
      <c r="G61438" s="279"/>
      <c r="H61438" s="279"/>
      <c r="I61438" s="280"/>
      <c r="J61438" s="276"/>
    </row>
    <row r="61439" spans="1:10" s="275" customFormat="1" x14ac:dyDescent="0.2">
      <c r="A61439" s="274"/>
      <c r="C61439" s="276"/>
      <c r="D61439" s="277"/>
      <c r="E61439" s="278"/>
      <c r="F61439" s="279"/>
      <c r="G61439" s="279"/>
      <c r="H61439" s="279"/>
      <c r="I61439" s="280"/>
      <c r="J61439" s="276"/>
    </row>
    <row r="61440" spans="1:10" s="275" customFormat="1" x14ac:dyDescent="0.2">
      <c r="A61440" s="274"/>
      <c r="C61440" s="276"/>
      <c r="D61440" s="277"/>
      <c r="E61440" s="278"/>
      <c r="F61440" s="279"/>
      <c r="G61440" s="279"/>
      <c r="H61440" s="279"/>
      <c r="I61440" s="280"/>
      <c r="J61440" s="276"/>
    </row>
    <row r="61441" spans="1:10" s="275" customFormat="1" x14ac:dyDescent="0.2">
      <c r="A61441" s="274"/>
      <c r="C61441" s="276"/>
      <c r="D61441" s="277"/>
      <c r="E61441" s="278"/>
      <c r="F61441" s="279"/>
      <c r="G61441" s="279"/>
      <c r="H61441" s="279"/>
      <c r="I61441" s="280"/>
      <c r="J61441" s="276"/>
    </row>
    <row r="61442" spans="1:10" s="275" customFormat="1" x14ac:dyDescent="0.2">
      <c r="A61442" s="274"/>
      <c r="C61442" s="276"/>
      <c r="D61442" s="277"/>
      <c r="E61442" s="278"/>
      <c r="F61442" s="279"/>
      <c r="G61442" s="279"/>
      <c r="H61442" s="279"/>
      <c r="I61442" s="280"/>
      <c r="J61442" s="276"/>
    </row>
    <row r="61443" spans="1:10" s="275" customFormat="1" x14ac:dyDescent="0.2">
      <c r="A61443" s="274"/>
      <c r="C61443" s="276"/>
      <c r="D61443" s="277"/>
      <c r="E61443" s="278"/>
      <c r="F61443" s="279"/>
      <c r="G61443" s="279"/>
      <c r="H61443" s="279"/>
      <c r="I61443" s="280"/>
      <c r="J61443" s="276"/>
    </row>
    <row r="61444" spans="1:10" s="275" customFormat="1" x14ac:dyDescent="0.2">
      <c r="A61444" s="274"/>
      <c r="C61444" s="276"/>
      <c r="D61444" s="277"/>
      <c r="E61444" s="278"/>
      <c r="F61444" s="279"/>
      <c r="G61444" s="279"/>
      <c r="H61444" s="279"/>
      <c r="I61444" s="280"/>
      <c r="J61444" s="276"/>
    </row>
    <row r="61445" spans="1:10" s="275" customFormat="1" x14ac:dyDescent="0.2">
      <c r="A61445" s="274"/>
      <c r="C61445" s="276"/>
      <c r="D61445" s="277"/>
      <c r="E61445" s="278"/>
      <c r="F61445" s="279"/>
      <c r="G61445" s="279"/>
      <c r="H61445" s="279"/>
      <c r="I61445" s="280"/>
      <c r="J61445" s="276"/>
    </row>
    <row r="61446" spans="1:10" s="275" customFormat="1" x14ac:dyDescent="0.2">
      <c r="A61446" s="274"/>
      <c r="C61446" s="276"/>
      <c r="D61446" s="277"/>
      <c r="E61446" s="278"/>
      <c r="F61446" s="279"/>
      <c r="G61446" s="279"/>
      <c r="H61446" s="279"/>
      <c r="I61446" s="280"/>
      <c r="J61446" s="276"/>
    </row>
    <row r="61447" spans="1:10" s="275" customFormat="1" x14ac:dyDescent="0.2">
      <c r="A61447" s="274"/>
      <c r="C61447" s="276"/>
      <c r="D61447" s="277"/>
      <c r="E61447" s="278"/>
      <c r="F61447" s="279"/>
      <c r="G61447" s="279"/>
      <c r="H61447" s="279"/>
      <c r="I61447" s="280"/>
      <c r="J61447" s="276"/>
    </row>
    <row r="61448" spans="1:10" s="275" customFormat="1" x14ac:dyDescent="0.2">
      <c r="A61448" s="274"/>
      <c r="C61448" s="276"/>
      <c r="D61448" s="277"/>
      <c r="E61448" s="278"/>
      <c r="F61448" s="279"/>
      <c r="G61448" s="279"/>
      <c r="H61448" s="279"/>
      <c r="I61448" s="280"/>
      <c r="J61448" s="276"/>
    </row>
    <row r="61449" spans="1:10" s="275" customFormat="1" x14ac:dyDescent="0.2">
      <c r="A61449" s="274"/>
      <c r="C61449" s="276"/>
      <c r="D61449" s="277"/>
      <c r="E61449" s="278"/>
      <c r="F61449" s="279"/>
      <c r="G61449" s="279"/>
      <c r="H61449" s="279"/>
      <c r="I61449" s="280"/>
      <c r="J61449" s="276"/>
    </row>
    <row r="61450" spans="1:10" s="275" customFormat="1" x14ac:dyDescent="0.2">
      <c r="A61450" s="274"/>
      <c r="C61450" s="276"/>
      <c r="D61450" s="277"/>
      <c r="E61450" s="278"/>
      <c r="F61450" s="279"/>
      <c r="G61450" s="279"/>
      <c r="H61450" s="279"/>
      <c r="I61450" s="280"/>
      <c r="J61450" s="276"/>
    </row>
    <row r="61451" spans="1:10" s="275" customFormat="1" x14ac:dyDescent="0.2">
      <c r="A61451" s="274"/>
      <c r="C61451" s="276"/>
      <c r="D61451" s="277"/>
      <c r="E61451" s="278"/>
      <c r="F61451" s="279"/>
      <c r="G61451" s="279"/>
      <c r="H61451" s="279"/>
      <c r="I61451" s="280"/>
      <c r="J61451" s="276"/>
    </row>
    <row r="61452" spans="1:10" s="275" customFormat="1" x14ac:dyDescent="0.2">
      <c r="A61452" s="274"/>
      <c r="C61452" s="276"/>
      <c r="D61452" s="277"/>
      <c r="E61452" s="278"/>
      <c r="F61452" s="279"/>
      <c r="G61452" s="279"/>
      <c r="H61452" s="279"/>
      <c r="I61452" s="280"/>
      <c r="J61452" s="276"/>
    </row>
    <row r="61453" spans="1:10" s="275" customFormat="1" x14ac:dyDescent="0.2">
      <c r="A61453" s="274"/>
      <c r="C61453" s="276"/>
      <c r="D61453" s="277"/>
      <c r="E61453" s="278"/>
      <c r="F61453" s="279"/>
      <c r="G61453" s="279"/>
      <c r="H61453" s="279"/>
      <c r="I61453" s="280"/>
      <c r="J61453" s="276"/>
    </row>
    <row r="61454" spans="1:10" s="275" customFormat="1" x14ac:dyDescent="0.2">
      <c r="A61454" s="274"/>
      <c r="C61454" s="276"/>
      <c r="D61454" s="277"/>
      <c r="E61454" s="278"/>
      <c r="F61454" s="279"/>
      <c r="G61454" s="279"/>
      <c r="H61454" s="279"/>
      <c r="I61454" s="280"/>
      <c r="J61454" s="276"/>
    </row>
    <row r="61455" spans="1:10" s="275" customFormat="1" x14ac:dyDescent="0.2">
      <c r="A61455" s="274"/>
      <c r="C61455" s="276"/>
      <c r="D61455" s="277"/>
      <c r="E61455" s="278"/>
      <c r="F61455" s="279"/>
      <c r="G61455" s="279"/>
      <c r="H61455" s="279"/>
      <c r="I61455" s="280"/>
      <c r="J61455" s="276"/>
    </row>
    <row r="61456" spans="1:10" s="275" customFormat="1" x14ac:dyDescent="0.2">
      <c r="A61456" s="274"/>
      <c r="C61456" s="276"/>
      <c r="D61456" s="277"/>
      <c r="E61456" s="278"/>
      <c r="F61456" s="279"/>
      <c r="G61456" s="279"/>
      <c r="H61456" s="279"/>
      <c r="I61456" s="280"/>
      <c r="J61456" s="276"/>
    </row>
    <row r="61457" spans="1:10" s="275" customFormat="1" x14ac:dyDescent="0.2">
      <c r="A61457" s="274"/>
      <c r="C61457" s="276"/>
      <c r="D61457" s="277"/>
      <c r="E61457" s="278"/>
      <c r="F61457" s="279"/>
      <c r="G61457" s="279"/>
      <c r="H61457" s="279"/>
      <c r="I61457" s="280"/>
      <c r="J61457" s="276"/>
    </row>
    <row r="61458" spans="1:10" s="275" customFormat="1" x14ac:dyDescent="0.2">
      <c r="A61458" s="274"/>
      <c r="C61458" s="276"/>
      <c r="D61458" s="277"/>
      <c r="E61458" s="278"/>
      <c r="F61458" s="279"/>
      <c r="G61458" s="279"/>
      <c r="H61458" s="279"/>
      <c r="I61458" s="280"/>
      <c r="J61458" s="276"/>
    </row>
    <row r="61459" spans="1:10" s="275" customFormat="1" x14ac:dyDescent="0.2">
      <c r="A61459" s="274"/>
      <c r="C61459" s="276"/>
      <c r="D61459" s="277"/>
      <c r="E61459" s="278"/>
      <c r="F61459" s="279"/>
      <c r="G61459" s="279"/>
      <c r="H61459" s="279"/>
      <c r="I61459" s="280"/>
      <c r="J61459" s="276"/>
    </row>
    <row r="61460" spans="1:10" s="275" customFormat="1" x14ac:dyDescent="0.2">
      <c r="A61460" s="274"/>
      <c r="C61460" s="276"/>
      <c r="D61460" s="277"/>
      <c r="E61460" s="278"/>
      <c r="F61460" s="279"/>
      <c r="G61460" s="279"/>
      <c r="H61460" s="279"/>
      <c r="I61460" s="280"/>
      <c r="J61460" s="276"/>
    </row>
    <row r="61461" spans="1:10" s="275" customFormat="1" x14ac:dyDescent="0.2">
      <c r="A61461" s="274"/>
      <c r="C61461" s="276"/>
      <c r="D61461" s="277"/>
      <c r="E61461" s="278"/>
      <c r="F61461" s="279"/>
      <c r="G61461" s="279"/>
      <c r="H61461" s="279"/>
      <c r="I61461" s="280"/>
      <c r="J61461" s="276"/>
    </row>
    <row r="61462" spans="1:10" s="275" customFormat="1" x14ac:dyDescent="0.2">
      <c r="A61462" s="274"/>
      <c r="C61462" s="276"/>
      <c r="D61462" s="277"/>
      <c r="E61462" s="278"/>
      <c r="F61462" s="279"/>
      <c r="G61462" s="279"/>
      <c r="H61462" s="279"/>
      <c r="I61462" s="280"/>
      <c r="J61462" s="276"/>
    </row>
    <row r="61463" spans="1:10" s="275" customFormat="1" x14ac:dyDescent="0.2">
      <c r="A61463" s="274"/>
      <c r="C61463" s="276"/>
      <c r="D61463" s="277"/>
      <c r="E61463" s="278"/>
      <c r="F61463" s="279"/>
      <c r="G61463" s="279"/>
      <c r="H61463" s="279"/>
      <c r="I61463" s="280"/>
      <c r="J61463" s="276"/>
    </row>
    <row r="61464" spans="1:10" s="275" customFormat="1" x14ac:dyDescent="0.2">
      <c r="A61464" s="274"/>
      <c r="C61464" s="276"/>
      <c r="D61464" s="277"/>
      <c r="E61464" s="278"/>
      <c r="F61464" s="279"/>
      <c r="G61464" s="279"/>
      <c r="H61464" s="279"/>
      <c r="I61464" s="280"/>
      <c r="J61464" s="276"/>
    </row>
    <row r="61465" spans="1:10" s="275" customFormat="1" x14ac:dyDescent="0.2">
      <c r="A61465" s="274"/>
      <c r="C61465" s="276"/>
      <c r="D61465" s="277"/>
      <c r="E61465" s="278"/>
      <c r="F61465" s="279"/>
      <c r="G61465" s="279"/>
      <c r="H61465" s="279"/>
      <c r="I61465" s="280"/>
      <c r="J61465" s="276"/>
    </row>
    <row r="61466" spans="1:10" s="275" customFormat="1" x14ac:dyDescent="0.2">
      <c r="A61466" s="274"/>
      <c r="C61466" s="276"/>
      <c r="D61466" s="277"/>
      <c r="E61466" s="278"/>
      <c r="F61466" s="279"/>
      <c r="G61466" s="279"/>
      <c r="H61466" s="279"/>
      <c r="I61466" s="280"/>
      <c r="J61466" s="276"/>
    </row>
    <row r="61467" spans="1:10" s="275" customFormat="1" x14ac:dyDescent="0.2">
      <c r="A61467" s="274"/>
      <c r="C61467" s="276"/>
      <c r="D61467" s="277"/>
      <c r="E61467" s="278"/>
      <c r="F61467" s="279"/>
      <c r="G61467" s="279"/>
      <c r="H61467" s="279"/>
      <c r="I61467" s="280"/>
      <c r="J61467" s="276"/>
    </row>
    <row r="61468" spans="1:10" s="275" customFormat="1" x14ac:dyDescent="0.2">
      <c r="A61468" s="274"/>
      <c r="C61468" s="276"/>
      <c r="D61468" s="277"/>
      <c r="E61468" s="278"/>
      <c r="F61468" s="279"/>
      <c r="G61468" s="279"/>
      <c r="H61468" s="279"/>
      <c r="I61468" s="280"/>
      <c r="J61468" s="276"/>
    </row>
    <row r="61469" spans="1:10" s="275" customFormat="1" x14ac:dyDescent="0.2">
      <c r="A61469" s="274"/>
      <c r="C61469" s="276"/>
      <c r="D61469" s="277"/>
      <c r="E61469" s="278"/>
      <c r="F61469" s="279"/>
      <c r="G61469" s="279"/>
      <c r="H61469" s="279"/>
      <c r="I61469" s="280"/>
      <c r="J61469" s="276"/>
    </row>
    <row r="61470" spans="1:10" s="275" customFormat="1" x14ac:dyDescent="0.2">
      <c r="A61470" s="274"/>
      <c r="C61470" s="276"/>
      <c r="D61470" s="277"/>
      <c r="E61470" s="278"/>
      <c r="F61470" s="279"/>
      <c r="G61470" s="279"/>
      <c r="H61470" s="279"/>
      <c r="I61470" s="280"/>
      <c r="J61470" s="276"/>
    </row>
    <row r="61471" spans="1:10" s="275" customFormat="1" x14ac:dyDescent="0.2">
      <c r="A61471" s="274"/>
      <c r="C61471" s="276"/>
      <c r="D61471" s="277"/>
      <c r="E61471" s="278"/>
      <c r="F61471" s="279"/>
      <c r="G61471" s="279"/>
      <c r="H61471" s="279"/>
      <c r="I61471" s="280"/>
      <c r="J61471" s="276"/>
    </row>
    <row r="61472" spans="1:10" s="275" customFormat="1" x14ac:dyDescent="0.2">
      <c r="A61472" s="274"/>
      <c r="C61472" s="276"/>
      <c r="D61472" s="277"/>
      <c r="E61472" s="278"/>
      <c r="F61472" s="279"/>
      <c r="G61472" s="279"/>
      <c r="H61472" s="279"/>
      <c r="I61472" s="280"/>
      <c r="J61472" s="276"/>
    </row>
    <row r="61473" spans="1:10" s="275" customFormat="1" x14ac:dyDescent="0.2">
      <c r="A61473" s="274"/>
      <c r="C61473" s="276"/>
      <c r="D61473" s="277"/>
      <c r="E61473" s="278"/>
      <c r="F61473" s="279"/>
      <c r="G61473" s="279"/>
      <c r="H61473" s="279"/>
      <c r="I61473" s="280"/>
      <c r="J61473" s="276"/>
    </row>
    <row r="61474" spans="1:10" s="275" customFormat="1" x14ac:dyDescent="0.2">
      <c r="A61474" s="274"/>
      <c r="C61474" s="276"/>
      <c r="D61474" s="277"/>
      <c r="E61474" s="278"/>
      <c r="F61474" s="279"/>
      <c r="G61474" s="279"/>
      <c r="H61474" s="279"/>
      <c r="I61474" s="280"/>
      <c r="J61474" s="276"/>
    </row>
    <row r="61475" spans="1:10" s="275" customFormat="1" x14ac:dyDescent="0.2">
      <c r="A61475" s="274"/>
      <c r="C61475" s="276"/>
      <c r="D61475" s="277"/>
      <c r="E61475" s="278"/>
      <c r="F61475" s="279"/>
      <c r="G61475" s="279"/>
      <c r="H61475" s="279"/>
      <c r="I61475" s="280"/>
      <c r="J61475" s="276"/>
    </row>
    <row r="61476" spans="1:10" s="275" customFormat="1" x14ac:dyDescent="0.2">
      <c r="A61476" s="274"/>
      <c r="C61476" s="276"/>
      <c r="D61476" s="277"/>
      <c r="E61476" s="278"/>
      <c r="F61476" s="279"/>
      <c r="G61476" s="279"/>
      <c r="H61476" s="279"/>
      <c r="I61476" s="280"/>
      <c r="J61476" s="276"/>
    </row>
    <row r="61477" spans="1:10" s="275" customFormat="1" x14ac:dyDescent="0.2">
      <c r="A61477" s="274"/>
      <c r="C61477" s="276"/>
      <c r="D61477" s="277"/>
      <c r="E61477" s="278"/>
      <c r="F61477" s="279"/>
      <c r="G61477" s="279"/>
      <c r="H61477" s="279"/>
      <c r="I61477" s="280"/>
      <c r="J61477" s="276"/>
    </row>
    <row r="61478" spans="1:10" s="275" customFormat="1" x14ac:dyDescent="0.2">
      <c r="A61478" s="274"/>
      <c r="C61478" s="276"/>
      <c r="D61478" s="277"/>
      <c r="E61478" s="278"/>
      <c r="F61478" s="279"/>
      <c r="G61478" s="279"/>
      <c r="H61478" s="279"/>
      <c r="I61478" s="280"/>
      <c r="J61478" s="276"/>
    </row>
    <row r="61479" spans="1:10" s="275" customFormat="1" x14ac:dyDescent="0.2">
      <c r="A61479" s="274"/>
      <c r="C61479" s="276"/>
      <c r="D61479" s="277"/>
      <c r="E61479" s="278"/>
      <c r="F61479" s="279"/>
      <c r="G61479" s="279"/>
      <c r="H61479" s="279"/>
      <c r="I61479" s="280"/>
      <c r="J61479" s="276"/>
    </row>
    <row r="61480" spans="1:10" s="275" customFormat="1" x14ac:dyDescent="0.2">
      <c r="A61480" s="274"/>
      <c r="C61480" s="276"/>
      <c r="D61480" s="277"/>
      <c r="E61480" s="278"/>
      <c r="F61480" s="279"/>
      <c r="G61480" s="279"/>
      <c r="H61480" s="279"/>
      <c r="I61480" s="280"/>
      <c r="J61480" s="276"/>
    </row>
    <row r="61481" spans="1:10" s="275" customFormat="1" x14ac:dyDescent="0.2">
      <c r="A61481" s="274"/>
      <c r="C61481" s="276"/>
      <c r="D61481" s="277"/>
      <c r="E61481" s="278"/>
      <c r="F61481" s="279"/>
      <c r="G61481" s="279"/>
      <c r="H61481" s="279"/>
      <c r="I61481" s="280"/>
      <c r="J61481" s="276"/>
    </row>
    <row r="61482" spans="1:10" s="275" customFormat="1" x14ac:dyDescent="0.2">
      <c r="A61482" s="274"/>
      <c r="C61482" s="276"/>
      <c r="D61482" s="277"/>
      <c r="E61482" s="278"/>
      <c r="F61482" s="279"/>
      <c r="G61482" s="279"/>
      <c r="H61482" s="279"/>
      <c r="I61482" s="280"/>
      <c r="J61482" s="276"/>
    </row>
    <row r="61483" spans="1:10" s="275" customFormat="1" x14ac:dyDescent="0.2">
      <c r="A61483" s="274"/>
      <c r="C61483" s="276"/>
      <c r="D61483" s="277"/>
      <c r="E61483" s="278"/>
      <c r="F61483" s="279"/>
      <c r="G61483" s="279"/>
      <c r="H61483" s="279"/>
      <c r="I61483" s="280"/>
      <c r="J61483" s="276"/>
    </row>
    <row r="61484" spans="1:10" s="275" customFormat="1" x14ac:dyDescent="0.2">
      <c r="A61484" s="274"/>
      <c r="C61484" s="276"/>
      <c r="D61484" s="277"/>
      <c r="E61484" s="278"/>
      <c r="F61484" s="279"/>
      <c r="G61484" s="279"/>
      <c r="H61484" s="279"/>
      <c r="I61484" s="280"/>
      <c r="J61484" s="276"/>
    </row>
    <row r="61485" spans="1:10" s="275" customFormat="1" x14ac:dyDescent="0.2">
      <c r="A61485" s="274"/>
      <c r="C61485" s="276"/>
      <c r="D61485" s="277"/>
      <c r="E61485" s="278"/>
      <c r="F61485" s="279"/>
      <c r="G61485" s="279"/>
      <c r="H61485" s="279"/>
      <c r="I61485" s="280"/>
      <c r="J61485" s="276"/>
    </row>
    <row r="61486" spans="1:10" s="275" customFormat="1" x14ac:dyDescent="0.2">
      <c r="A61486" s="274"/>
      <c r="C61486" s="276"/>
      <c r="D61486" s="277"/>
      <c r="E61486" s="278"/>
      <c r="F61486" s="279"/>
      <c r="G61486" s="279"/>
      <c r="H61486" s="279"/>
      <c r="I61486" s="280"/>
      <c r="J61486" s="276"/>
    </row>
    <row r="61487" spans="1:10" s="275" customFormat="1" x14ac:dyDescent="0.2">
      <c r="A61487" s="274"/>
      <c r="C61487" s="276"/>
      <c r="D61487" s="277"/>
      <c r="E61487" s="278"/>
      <c r="F61487" s="279"/>
      <c r="G61487" s="279"/>
      <c r="H61487" s="279"/>
      <c r="I61487" s="280"/>
      <c r="J61487" s="276"/>
    </row>
    <row r="61488" spans="1:10" s="275" customFormat="1" x14ac:dyDescent="0.2">
      <c r="A61488" s="274"/>
      <c r="C61488" s="276"/>
      <c r="D61488" s="277"/>
      <c r="E61488" s="278"/>
      <c r="F61488" s="279"/>
      <c r="G61488" s="279"/>
      <c r="H61488" s="279"/>
      <c r="I61488" s="280"/>
      <c r="J61488" s="276"/>
    </row>
    <row r="61489" spans="1:10" s="275" customFormat="1" x14ac:dyDescent="0.2">
      <c r="A61489" s="274"/>
      <c r="C61489" s="276"/>
      <c r="D61489" s="277"/>
      <c r="E61489" s="278"/>
      <c r="F61489" s="279"/>
      <c r="G61489" s="279"/>
      <c r="H61489" s="279"/>
      <c r="I61489" s="280"/>
      <c r="J61489" s="276"/>
    </row>
    <row r="61490" spans="1:10" s="275" customFormat="1" x14ac:dyDescent="0.2">
      <c r="A61490" s="274"/>
      <c r="C61490" s="276"/>
      <c r="D61490" s="277"/>
      <c r="E61490" s="278"/>
      <c r="F61490" s="279"/>
      <c r="G61490" s="279"/>
      <c r="H61490" s="279"/>
      <c r="I61490" s="280"/>
      <c r="J61490" s="276"/>
    </row>
    <row r="61491" spans="1:10" s="275" customFormat="1" x14ac:dyDescent="0.2">
      <c r="A61491" s="274"/>
      <c r="C61491" s="276"/>
      <c r="D61491" s="277"/>
      <c r="E61491" s="278"/>
      <c r="F61491" s="279"/>
      <c r="G61491" s="279"/>
      <c r="H61491" s="279"/>
      <c r="I61491" s="280"/>
      <c r="J61491" s="276"/>
    </row>
    <row r="61492" spans="1:10" s="275" customFormat="1" x14ac:dyDescent="0.2">
      <c r="A61492" s="274"/>
      <c r="C61492" s="276"/>
      <c r="D61492" s="277"/>
      <c r="E61492" s="278"/>
      <c r="F61492" s="279"/>
      <c r="G61492" s="279"/>
      <c r="H61492" s="279"/>
      <c r="I61492" s="280"/>
      <c r="J61492" s="276"/>
    </row>
    <row r="61493" spans="1:10" s="275" customFormat="1" x14ac:dyDescent="0.2">
      <c r="A61493" s="274"/>
      <c r="C61493" s="276"/>
      <c r="D61493" s="277"/>
      <c r="E61493" s="278"/>
      <c r="F61493" s="279"/>
      <c r="G61493" s="279"/>
      <c r="H61493" s="279"/>
      <c r="I61493" s="280"/>
      <c r="J61493" s="276"/>
    </row>
    <row r="61494" spans="1:10" s="275" customFormat="1" x14ac:dyDescent="0.2">
      <c r="A61494" s="274"/>
      <c r="C61494" s="276"/>
      <c r="D61494" s="277"/>
      <c r="E61494" s="278"/>
      <c r="F61494" s="279"/>
      <c r="G61494" s="279"/>
      <c r="H61494" s="279"/>
      <c r="I61494" s="280"/>
      <c r="J61494" s="276"/>
    </row>
    <row r="61495" spans="1:10" s="275" customFormat="1" x14ac:dyDescent="0.2">
      <c r="A61495" s="274"/>
      <c r="C61495" s="276"/>
      <c r="D61495" s="277"/>
      <c r="E61495" s="278"/>
      <c r="F61495" s="279"/>
      <c r="G61495" s="279"/>
      <c r="H61495" s="279"/>
      <c r="I61495" s="280"/>
      <c r="J61495" s="276"/>
    </row>
    <row r="61496" spans="1:10" s="275" customFormat="1" x14ac:dyDescent="0.2">
      <c r="A61496" s="274"/>
      <c r="C61496" s="276"/>
      <c r="D61496" s="277"/>
      <c r="E61496" s="278"/>
      <c r="F61496" s="279"/>
      <c r="G61496" s="279"/>
      <c r="H61496" s="279"/>
      <c r="I61496" s="280"/>
      <c r="J61496" s="276"/>
    </row>
    <row r="61497" spans="1:10" s="275" customFormat="1" x14ac:dyDescent="0.2">
      <c r="A61497" s="274"/>
      <c r="C61497" s="276"/>
      <c r="D61497" s="277"/>
      <c r="E61497" s="278"/>
      <c r="F61497" s="279"/>
      <c r="G61497" s="279"/>
      <c r="H61497" s="279"/>
      <c r="I61497" s="280"/>
      <c r="J61497" s="276"/>
    </row>
    <row r="61498" spans="1:10" s="275" customFormat="1" x14ac:dyDescent="0.2">
      <c r="A61498" s="274"/>
      <c r="C61498" s="276"/>
      <c r="D61498" s="277"/>
      <c r="E61498" s="278"/>
      <c r="F61498" s="279"/>
      <c r="G61498" s="279"/>
      <c r="H61498" s="279"/>
      <c r="I61498" s="280"/>
      <c r="J61498" s="276"/>
    </row>
    <row r="61499" spans="1:10" s="275" customFormat="1" x14ac:dyDescent="0.2">
      <c r="A61499" s="274"/>
      <c r="C61499" s="276"/>
      <c r="D61499" s="277"/>
      <c r="E61499" s="278"/>
      <c r="F61499" s="279"/>
      <c r="G61499" s="279"/>
      <c r="H61499" s="279"/>
      <c r="I61499" s="280"/>
      <c r="J61499" s="276"/>
    </row>
    <row r="61500" spans="1:10" s="275" customFormat="1" x14ac:dyDescent="0.2">
      <c r="A61500" s="274"/>
      <c r="C61500" s="276"/>
      <c r="D61500" s="277"/>
      <c r="E61500" s="278"/>
      <c r="F61500" s="279"/>
      <c r="G61500" s="279"/>
      <c r="H61500" s="279"/>
      <c r="I61500" s="280"/>
      <c r="J61500" s="276"/>
    </row>
    <row r="61501" spans="1:10" s="275" customFormat="1" x14ac:dyDescent="0.2">
      <c r="A61501" s="274"/>
      <c r="C61501" s="276"/>
      <c r="D61501" s="277"/>
      <c r="E61501" s="278"/>
      <c r="F61501" s="279"/>
      <c r="G61501" s="279"/>
      <c r="H61501" s="279"/>
      <c r="I61501" s="280"/>
      <c r="J61501" s="276"/>
    </row>
    <row r="61502" spans="1:10" s="275" customFormat="1" x14ac:dyDescent="0.2">
      <c r="A61502" s="274"/>
      <c r="C61502" s="276"/>
      <c r="D61502" s="277"/>
      <c r="E61502" s="278"/>
      <c r="F61502" s="279"/>
      <c r="G61502" s="279"/>
      <c r="H61502" s="279"/>
      <c r="I61502" s="280"/>
      <c r="J61502" s="276"/>
    </row>
    <row r="61503" spans="1:10" s="275" customFormat="1" x14ac:dyDescent="0.2">
      <c r="A61503" s="274"/>
      <c r="C61503" s="276"/>
      <c r="D61503" s="277"/>
      <c r="E61503" s="278"/>
      <c r="F61503" s="279"/>
      <c r="G61503" s="279"/>
      <c r="H61503" s="279"/>
      <c r="I61503" s="280"/>
      <c r="J61503" s="276"/>
    </row>
    <row r="61504" spans="1:10" s="275" customFormat="1" x14ac:dyDescent="0.2">
      <c r="A61504" s="274"/>
      <c r="C61504" s="276"/>
      <c r="D61504" s="277"/>
      <c r="E61504" s="278"/>
      <c r="F61504" s="279"/>
      <c r="G61504" s="279"/>
      <c r="H61504" s="279"/>
      <c r="I61504" s="280"/>
      <c r="J61504" s="276"/>
    </row>
    <row r="61505" spans="1:10" s="275" customFormat="1" x14ac:dyDescent="0.2">
      <c r="A61505" s="274"/>
      <c r="C61505" s="276"/>
      <c r="D61505" s="277"/>
      <c r="E61505" s="278"/>
      <c r="F61505" s="279"/>
      <c r="G61505" s="279"/>
      <c r="H61505" s="279"/>
      <c r="I61505" s="280"/>
      <c r="J61505" s="276"/>
    </row>
    <row r="61506" spans="1:10" s="275" customFormat="1" x14ac:dyDescent="0.2">
      <c r="A61506" s="274"/>
      <c r="C61506" s="276"/>
      <c r="D61506" s="277"/>
      <c r="E61506" s="278"/>
      <c r="F61506" s="279"/>
      <c r="G61506" s="279"/>
      <c r="H61506" s="279"/>
      <c r="I61506" s="280"/>
      <c r="J61506" s="276"/>
    </row>
    <row r="61507" spans="1:10" s="275" customFormat="1" x14ac:dyDescent="0.2">
      <c r="A61507" s="274"/>
      <c r="C61507" s="276"/>
      <c r="D61507" s="277"/>
      <c r="E61507" s="278"/>
      <c r="F61507" s="279"/>
      <c r="G61507" s="279"/>
      <c r="H61507" s="279"/>
      <c r="I61507" s="280"/>
      <c r="J61507" s="276"/>
    </row>
    <row r="61508" spans="1:10" s="275" customFormat="1" x14ac:dyDescent="0.2">
      <c r="A61508" s="274"/>
      <c r="C61508" s="276"/>
      <c r="D61508" s="277"/>
      <c r="E61508" s="278"/>
      <c r="F61508" s="279"/>
      <c r="G61508" s="279"/>
      <c r="H61508" s="279"/>
      <c r="I61508" s="280"/>
      <c r="J61508" s="276"/>
    </row>
    <row r="61509" spans="1:10" s="275" customFormat="1" x14ac:dyDescent="0.2">
      <c r="A61509" s="274"/>
      <c r="C61509" s="276"/>
      <c r="D61509" s="277"/>
      <c r="E61509" s="278"/>
      <c r="F61509" s="279"/>
      <c r="G61509" s="279"/>
      <c r="H61509" s="279"/>
      <c r="I61509" s="280"/>
      <c r="J61509" s="276"/>
    </row>
    <row r="61510" spans="1:10" s="275" customFormat="1" x14ac:dyDescent="0.2">
      <c r="A61510" s="274"/>
      <c r="C61510" s="276"/>
      <c r="D61510" s="277"/>
      <c r="E61510" s="278"/>
      <c r="F61510" s="279"/>
      <c r="G61510" s="279"/>
      <c r="H61510" s="279"/>
      <c r="I61510" s="280"/>
      <c r="J61510" s="276"/>
    </row>
    <row r="61511" spans="1:10" s="275" customFormat="1" x14ac:dyDescent="0.2">
      <c r="A61511" s="274"/>
      <c r="C61511" s="276"/>
      <c r="D61511" s="277"/>
      <c r="E61511" s="278"/>
      <c r="F61511" s="279"/>
      <c r="G61511" s="279"/>
      <c r="H61511" s="279"/>
      <c r="I61511" s="280"/>
      <c r="J61511" s="276"/>
    </row>
    <row r="61512" spans="1:10" s="275" customFormat="1" x14ac:dyDescent="0.2">
      <c r="A61512" s="274"/>
      <c r="C61512" s="276"/>
      <c r="D61512" s="277"/>
      <c r="E61512" s="278"/>
      <c r="F61512" s="279"/>
      <c r="G61512" s="279"/>
      <c r="H61512" s="279"/>
      <c r="I61512" s="280"/>
      <c r="J61512" s="276"/>
    </row>
    <row r="61513" spans="1:10" s="275" customFormat="1" x14ac:dyDescent="0.2">
      <c r="A61513" s="274"/>
      <c r="C61513" s="276"/>
      <c r="D61513" s="277"/>
      <c r="E61513" s="278"/>
      <c r="F61513" s="279"/>
      <c r="G61513" s="279"/>
      <c r="H61513" s="279"/>
      <c r="I61513" s="280"/>
      <c r="J61513" s="276"/>
    </row>
    <row r="61514" spans="1:10" s="275" customFormat="1" x14ac:dyDescent="0.2">
      <c r="A61514" s="274"/>
      <c r="C61514" s="276"/>
      <c r="D61514" s="277"/>
      <c r="E61514" s="278"/>
      <c r="F61514" s="279"/>
      <c r="G61514" s="279"/>
      <c r="H61514" s="279"/>
      <c r="I61514" s="280"/>
      <c r="J61514" s="276"/>
    </row>
    <row r="61515" spans="1:10" s="275" customFormat="1" x14ac:dyDescent="0.2">
      <c r="A61515" s="274"/>
      <c r="C61515" s="276"/>
      <c r="D61515" s="277"/>
      <c r="E61515" s="278"/>
      <c r="F61515" s="279"/>
      <c r="G61515" s="279"/>
      <c r="H61515" s="279"/>
      <c r="I61515" s="280"/>
      <c r="J61515" s="276"/>
    </row>
    <row r="61516" spans="1:10" s="275" customFormat="1" x14ac:dyDescent="0.2">
      <c r="A61516" s="274"/>
      <c r="C61516" s="276"/>
      <c r="D61516" s="277"/>
      <c r="E61516" s="278"/>
      <c r="F61516" s="279"/>
      <c r="G61516" s="279"/>
      <c r="H61516" s="279"/>
      <c r="I61516" s="280"/>
      <c r="J61516" s="276"/>
    </row>
    <row r="61517" spans="1:10" s="275" customFormat="1" x14ac:dyDescent="0.2">
      <c r="A61517" s="274"/>
      <c r="C61517" s="276"/>
      <c r="D61517" s="277"/>
      <c r="E61517" s="278"/>
      <c r="F61517" s="279"/>
      <c r="G61517" s="279"/>
      <c r="H61517" s="279"/>
      <c r="I61517" s="280"/>
      <c r="J61517" s="276"/>
    </row>
    <row r="61518" spans="1:10" s="275" customFormat="1" x14ac:dyDescent="0.2">
      <c r="A61518" s="274"/>
      <c r="C61518" s="276"/>
      <c r="D61518" s="277"/>
      <c r="E61518" s="278"/>
      <c r="F61518" s="279"/>
      <c r="G61518" s="279"/>
      <c r="H61518" s="279"/>
      <c r="I61518" s="280"/>
      <c r="J61518" s="276"/>
    </row>
    <row r="61519" spans="1:10" s="275" customFormat="1" x14ac:dyDescent="0.2">
      <c r="A61519" s="274"/>
      <c r="C61519" s="276"/>
      <c r="D61519" s="277"/>
      <c r="E61519" s="278"/>
      <c r="F61519" s="279"/>
      <c r="G61519" s="279"/>
      <c r="H61519" s="279"/>
      <c r="I61519" s="280"/>
      <c r="J61519" s="276"/>
    </row>
    <row r="61520" spans="1:10" s="275" customFormat="1" x14ac:dyDescent="0.2">
      <c r="A61520" s="274"/>
      <c r="C61520" s="276"/>
      <c r="D61520" s="277"/>
      <c r="E61520" s="278"/>
      <c r="F61520" s="279"/>
      <c r="G61520" s="279"/>
      <c r="H61520" s="279"/>
      <c r="I61520" s="280"/>
      <c r="J61520" s="276"/>
    </row>
    <row r="61521" spans="1:10" s="275" customFormat="1" x14ac:dyDescent="0.2">
      <c r="A61521" s="274"/>
      <c r="C61521" s="276"/>
      <c r="D61521" s="277"/>
      <c r="E61521" s="278"/>
      <c r="F61521" s="279"/>
      <c r="G61521" s="279"/>
      <c r="H61521" s="279"/>
      <c r="I61521" s="280"/>
      <c r="J61521" s="276"/>
    </row>
    <row r="61522" spans="1:10" s="275" customFormat="1" x14ac:dyDescent="0.2">
      <c r="A61522" s="274"/>
      <c r="C61522" s="276"/>
      <c r="D61522" s="277"/>
      <c r="E61522" s="278"/>
      <c r="F61522" s="279"/>
      <c r="G61522" s="279"/>
      <c r="H61522" s="279"/>
      <c r="I61522" s="280"/>
      <c r="J61522" s="276"/>
    </row>
    <row r="61523" spans="1:10" s="275" customFormat="1" x14ac:dyDescent="0.2">
      <c r="A61523" s="274"/>
      <c r="C61523" s="276"/>
      <c r="D61523" s="277"/>
      <c r="E61523" s="278"/>
      <c r="F61523" s="279"/>
      <c r="G61523" s="279"/>
      <c r="H61523" s="279"/>
      <c r="I61523" s="280"/>
      <c r="J61523" s="276"/>
    </row>
    <row r="61524" spans="1:10" s="275" customFormat="1" x14ac:dyDescent="0.2">
      <c r="A61524" s="274"/>
      <c r="C61524" s="276"/>
      <c r="D61524" s="277"/>
      <c r="E61524" s="278"/>
      <c r="F61524" s="279"/>
      <c r="G61524" s="279"/>
      <c r="H61524" s="279"/>
      <c r="I61524" s="280"/>
      <c r="J61524" s="276"/>
    </row>
    <row r="61525" spans="1:10" s="275" customFormat="1" x14ac:dyDescent="0.2">
      <c r="A61525" s="274"/>
      <c r="C61525" s="276"/>
      <c r="D61525" s="277"/>
      <c r="E61525" s="278"/>
      <c r="F61525" s="279"/>
      <c r="G61525" s="279"/>
      <c r="H61525" s="279"/>
      <c r="I61525" s="280"/>
      <c r="J61525" s="276"/>
    </row>
    <row r="61526" spans="1:10" s="275" customFormat="1" x14ac:dyDescent="0.2">
      <c r="A61526" s="274"/>
      <c r="C61526" s="276"/>
      <c r="D61526" s="277"/>
      <c r="E61526" s="278"/>
      <c r="F61526" s="279"/>
      <c r="G61526" s="279"/>
      <c r="H61526" s="279"/>
      <c r="I61526" s="280"/>
      <c r="J61526" s="276"/>
    </row>
    <row r="61527" spans="1:10" s="275" customFormat="1" x14ac:dyDescent="0.2">
      <c r="A61527" s="274"/>
      <c r="C61527" s="276"/>
      <c r="D61527" s="277"/>
      <c r="E61527" s="278"/>
      <c r="F61527" s="279"/>
      <c r="G61527" s="279"/>
      <c r="H61527" s="279"/>
      <c r="I61527" s="280"/>
      <c r="J61527" s="276"/>
    </row>
    <row r="61528" spans="1:10" s="275" customFormat="1" x14ac:dyDescent="0.2">
      <c r="A61528" s="274"/>
      <c r="C61528" s="276"/>
      <c r="D61528" s="277"/>
      <c r="E61528" s="278"/>
      <c r="F61528" s="279"/>
      <c r="G61528" s="279"/>
      <c r="H61528" s="279"/>
      <c r="I61528" s="280"/>
      <c r="J61528" s="276"/>
    </row>
    <row r="61529" spans="1:10" s="275" customFormat="1" x14ac:dyDescent="0.2">
      <c r="A61529" s="274"/>
      <c r="C61529" s="276"/>
      <c r="D61529" s="277"/>
      <c r="E61529" s="278"/>
      <c r="F61529" s="279"/>
      <c r="G61529" s="279"/>
      <c r="H61529" s="279"/>
      <c r="I61529" s="280"/>
      <c r="J61529" s="276"/>
    </row>
    <row r="61530" spans="1:10" s="275" customFormat="1" x14ac:dyDescent="0.2">
      <c r="A61530" s="274"/>
      <c r="C61530" s="276"/>
      <c r="D61530" s="277"/>
      <c r="E61530" s="278"/>
      <c r="F61530" s="279"/>
      <c r="G61530" s="279"/>
      <c r="H61530" s="279"/>
      <c r="I61530" s="280"/>
      <c r="J61530" s="276"/>
    </row>
    <row r="61531" spans="1:10" s="275" customFormat="1" x14ac:dyDescent="0.2">
      <c r="A61531" s="274"/>
      <c r="C61531" s="276"/>
      <c r="D61531" s="277"/>
      <c r="E61531" s="278"/>
      <c r="F61531" s="279"/>
      <c r="G61531" s="279"/>
      <c r="H61531" s="279"/>
      <c r="I61531" s="280"/>
      <c r="J61531" s="276"/>
    </row>
    <row r="61532" spans="1:10" s="275" customFormat="1" x14ac:dyDescent="0.2">
      <c r="A61532" s="274"/>
      <c r="C61532" s="276"/>
      <c r="D61532" s="277"/>
      <c r="E61532" s="278"/>
      <c r="F61532" s="279"/>
      <c r="G61532" s="279"/>
      <c r="H61532" s="279"/>
      <c r="I61532" s="280"/>
      <c r="J61532" s="276"/>
    </row>
    <row r="61533" spans="1:10" s="275" customFormat="1" x14ac:dyDescent="0.2">
      <c r="A61533" s="274"/>
      <c r="C61533" s="276"/>
      <c r="D61533" s="277"/>
      <c r="E61533" s="278"/>
      <c r="F61533" s="279"/>
      <c r="G61533" s="279"/>
      <c r="H61533" s="279"/>
      <c r="I61533" s="280"/>
      <c r="J61533" s="276"/>
    </row>
    <row r="61534" spans="1:10" s="275" customFormat="1" x14ac:dyDescent="0.2">
      <c r="A61534" s="274"/>
      <c r="C61534" s="276"/>
      <c r="D61534" s="277"/>
      <c r="E61534" s="278"/>
      <c r="F61534" s="279"/>
      <c r="G61534" s="279"/>
      <c r="H61534" s="279"/>
      <c r="I61534" s="280"/>
      <c r="J61534" s="276"/>
    </row>
    <row r="61535" spans="1:10" s="275" customFormat="1" x14ac:dyDescent="0.2">
      <c r="A61535" s="274"/>
      <c r="C61535" s="276"/>
      <c r="D61535" s="277"/>
      <c r="E61535" s="278"/>
      <c r="F61535" s="279"/>
      <c r="G61535" s="279"/>
      <c r="H61535" s="279"/>
      <c r="I61535" s="280"/>
      <c r="J61535" s="276"/>
    </row>
    <row r="61536" spans="1:10" s="275" customFormat="1" x14ac:dyDescent="0.2">
      <c r="A61536" s="274"/>
      <c r="C61536" s="276"/>
      <c r="D61536" s="277"/>
      <c r="E61536" s="278"/>
      <c r="F61536" s="279"/>
      <c r="G61536" s="279"/>
      <c r="H61536" s="279"/>
      <c r="I61536" s="280"/>
      <c r="J61536" s="276"/>
    </row>
    <row r="61537" spans="1:10" s="275" customFormat="1" x14ac:dyDescent="0.2">
      <c r="A61537" s="274"/>
      <c r="C61537" s="276"/>
      <c r="D61537" s="277"/>
      <c r="E61537" s="278"/>
      <c r="F61537" s="279"/>
      <c r="G61537" s="279"/>
      <c r="H61537" s="279"/>
      <c r="I61537" s="280"/>
      <c r="J61537" s="276"/>
    </row>
    <row r="61538" spans="1:10" s="275" customFormat="1" x14ac:dyDescent="0.2">
      <c r="A61538" s="274"/>
      <c r="C61538" s="276"/>
      <c r="D61538" s="277"/>
      <c r="E61538" s="278"/>
      <c r="F61538" s="279"/>
      <c r="G61538" s="279"/>
      <c r="H61538" s="279"/>
      <c r="I61538" s="280"/>
      <c r="J61538" s="276"/>
    </row>
    <row r="61539" spans="1:10" s="275" customFormat="1" x14ac:dyDescent="0.2">
      <c r="A61539" s="274"/>
      <c r="C61539" s="276"/>
      <c r="D61539" s="277"/>
      <c r="E61539" s="278"/>
      <c r="F61539" s="279"/>
      <c r="G61539" s="279"/>
      <c r="H61539" s="279"/>
      <c r="I61539" s="280"/>
      <c r="J61539" s="276"/>
    </row>
    <row r="61540" spans="1:10" s="275" customFormat="1" x14ac:dyDescent="0.2">
      <c r="A61540" s="274"/>
      <c r="C61540" s="276"/>
      <c r="D61540" s="277"/>
      <c r="E61540" s="278"/>
      <c r="F61540" s="279"/>
      <c r="G61540" s="279"/>
      <c r="H61540" s="279"/>
      <c r="I61540" s="280"/>
      <c r="J61540" s="276"/>
    </row>
    <row r="61541" spans="1:10" s="275" customFormat="1" x14ac:dyDescent="0.2">
      <c r="A61541" s="274"/>
      <c r="C61541" s="276"/>
      <c r="D61541" s="277"/>
      <c r="E61541" s="278"/>
      <c r="F61541" s="279"/>
      <c r="G61541" s="279"/>
      <c r="H61541" s="279"/>
      <c r="I61541" s="280"/>
      <c r="J61541" s="276"/>
    </row>
    <row r="61542" spans="1:10" s="275" customFormat="1" x14ac:dyDescent="0.2">
      <c r="A61542" s="274"/>
      <c r="C61542" s="276"/>
      <c r="D61542" s="277"/>
      <c r="E61542" s="278"/>
      <c r="F61542" s="279"/>
      <c r="G61542" s="279"/>
      <c r="H61542" s="279"/>
      <c r="I61542" s="280"/>
      <c r="J61542" s="276"/>
    </row>
    <row r="61543" spans="1:10" s="275" customFormat="1" x14ac:dyDescent="0.2">
      <c r="A61543" s="274"/>
      <c r="C61543" s="276"/>
      <c r="D61543" s="277"/>
      <c r="E61543" s="278"/>
      <c r="F61543" s="279"/>
      <c r="G61543" s="279"/>
      <c r="H61543" s="279"/>
      <c r="I61543" s="280"/>
      <c r="J61543" s="276"/>
    </row>
    <row r="61544" spans="1:10" s="275" customFormat="1" x14ac:dyDescent="0.2">
      <c r="A61544" s="274"/>
      <c r="C61544" s="276"/>
      <c r="D61544" s="277"/>
      <c r="E61544" s="278"/>
      <c r="F61544" s="279"/>
      <c r="G61544" s="279"/>
      <c r="H61544" s="279"/>
      <c r="I61544" s="280"/>
      <c r="J61544" s="276"/>
    </row>
    <row r="61545" spans="1:10" s="275" customFormat="1" x14ac:dyDescent="0.2">
      <c r="A61545" s="274"/>
      <c r="C61545" s="276"/>
      <c r="D61545" s="277"/>
      <c r="E61545" s="278"/>
      <c r="F61545" s="279"/>
      <c r="G61545" s="279"/>
      <c r="H61545" s="279"/>
      <c r="I61545" s="280"/>
      <c r="J61545" s="276"/>
    </row>
    <row r="61546" spans="1:10" s="275" customFormat="1" x14ac:dyDescent="0.2">
      <c r="A61546" s="274"/>
      <c r="C61546" s="276"/>
      <c r="D61546" s="277"/>
      <c r="E61546" s="278"/>
      <c r="F61546" s="279"/>
      <c r="G61546" s="279"/>
      <c r="H61546" s="279"/>
      <c r="I61546" s="280"/>
      <c r="J61546" s="276"/>
    </row>
    <row r="61547" spans="1:10" s="275" customFormat="1" x14ac:dyDescent="0.2">
      <c r="A61547" s="274"/>
      <c r="C61547" s="276"/>
      <c r="D61547" s="277"/>
      <c r="E61547" s="278"/>
      <c r="F61547" s="279"/>
      <c r="G61547" s="279"/>
      <c r="H61547" s="279"/>
      <c r="I61547" s="280"/>
      <c r="J61547" s="276"/>
    </row>
    <row r="61548" spans="1:10" s="275" customFormat="1" x14ac:dyDescent="0.2">
      <c r="A61548" s="274"/>
      <c r="C61548" s="276"/>
      <c r="D61548" s="277"/>
      <c r="E61548" s="278"/>
      <c r="F61548" s="279"/>
      <c r="G61548" s="279"/>
      <c r="H61548" s="279"/>
      <c r="I61548" s="280"/>
      <c r="J61548" s="276"/>
    </row>
    <row r="61549" spans="1:10" s="275" customFormat="1" x14ac:dyDescent="0.2">
      <c r="A61549" s="274"/>
      <c r="C61549" s="276"/>
      <c r="D61549" s="277"/>
      <c r="E61549" s="278"/>
      <c r="F61549" s="279"/>
      <c r="G61549" s="279"/>
      <c r="H61549" s="279"/>
      <c r="I61549" s="280"/>
      <c r="J61549" s="276"/>
    </row>
    <row r="61550" spans="1:10" s="275" customFormat="1" x14ac:dyDescent="0.2">
      <c r="A61550" s="274"/>
      <c r="C61550" s="276"/>
      <c r="D61550" s="277"/>
      <c r="E61550" s="278"/>
      <c r="F61550" s="279"/>
      <c r="G61550" s="279"/>
      <c r="H61550" s="279"/>
      <c r="I61550" s="280"/>
      <c r="J61550" s="276"/>
    </row>
    <row r="61551" spans="1:10" s="275" customFormat="1" x14ac:dyDescent="0.2">
      <c r="A61551" s="274"/>
      <c r="C61551" s="276"/>
      <c r="D61551" s="277"/>
      <c r="E61551" s="278"/>
      <c r="F61551" s="279"/>
      <c r="G61551" s="279"/>
      <c r="H61551" s="279"/>
      <c r="I61551" s="280"/>
      <c r="J61551" s="276"/>
    </row>
    <row r="61552" spans="1:10" s="275" customFormat="1" x14ac:dyDescent="0.2">
      <c r="A61552" s="274"/>
      <c r="C61552" s="276"/>
      <c r="D61552" s="277"/>
      <c r="E61552" s="278"/>
      <c r="F61552" s="279"/>
      <c r="G61552" s="279"/>
      <c r="H61552" s="279"/>
      <c r="I61552" s="280"/>
      <c r="J61552" s="276"/>
    </row>
    <row r="61553" spans="1:10" s="275" customFormat="1" x14ac:dyDescent="0.2">
      <c r="A61553" s="274"/>
      <c r="C61553" s="276"/>
      <c r="D61553" s="277"/>
      <c r="E61553" s="278"/>
      <c r="F61553" s="279"/>
      <c r="G61553" s="279"/>
      <c r="H61553" s="279"/>
      <c r="I61553" s="280"/>
      <c r="J61553" s="276"/>
    </row>
    <row r="61554" spans="1:10" s="275" customFormat="1" x14ac:dyDescent="0.2">
      <c r="A61554" s="274"/>
      <c r="C61554" s="276"/>
      <c r="D61554" s="277"/>
      <c r="E61554" s="278"/>
      <c r="F61554" s="279"/>
      <c r="G61554" s="279"/>
      <c r="H61554" s="279"/>
      <c r="I61554" s="280"/>
      <c r="J61554" s="276"/>
    </row>
    <row r="61555" spans="1:10" s="275" customFormat="1" x14ac:dyDescent="0.2">
      <c r="A61555" s="274"/>
      <c r="C61555" s="276"/>
      <c r="D61555" s="277"/>
      <c r="E61555" s="278"/>
      <c r="F61555" s="279"/>
      <c r="G61555" s="279"/>
      <c r="H61555" s="279"/>
      <c r="I61555" s="280"/>
      <c r="J61555" s="276"/>
    </row>
    <row r="61556" spans="1:10" s="275" customFormat="1" x14ac:dyDescent="0.2">
      <c r="A61556" s="274"/>
      <c r="C61556" s="276"/>
      <c r="D61556" s="277"/>
      <c r="E61556" s="278"/>
      <c r="F61556" s="279"/>
      <c r="G61556" s="279"/>
      <c r="H61556" s="279"/>
      <c r="I61556" s="280"/>
      <c r="J61556" s="276"/>
    </row>
    <row r="61557" spans="1:10" s="275" customFormat="1" x14ac:dyDescent="0.2">
      <c r="A61557" s="274"/>
      <c r="C61557" s="276"/>
      <c r="D61557" s="277"/>
      <c r="E61557" s="278"/>
      <c r="F61557" s="279"/>
      <c r="G61557" s="279"/>
      <c r="H61557" s="279"/>
      <c r="I61557" s="280"/>
      <c r="J61557" s="276"/>
    </row>
    <row r="61558" spans="1:10" s="275" customFormat="1" x14ac:dyDescent="0.2">
      <c r="A61558" s="274"/>
      <c r="C61558" s="276"/>
      <c r="D61558" s="277"/>
      <c r="E61558" s="278"/>
      <c r="F61558" s="279"/>
      <c r="G61558" s="279"/>
      <c r="H61558" s="279"/>
      <c r="I61558" s="280"/>
      <c r="J61558" s="276"/>
    </row>
    <row r="61559" spans="1:10" s="275" customFormat="1" x14ac:dyDescent="0.2">
      <c r="A61559" s="274"/>
      <c r="C61559" s="276"/>
      <c r="D61559" s="277"/>
      <c r="E61559" s="278"/>
      <c r="F61559" s="279"/>
      <c r="G61559" s="279"/>
      <c r="H61559" s="279"/>
      <c r="I61559" s="280"/>
      <c r="J61559" s="276"/>
    </row>
    <row r="61560" spans="1:10" s="275" customFormat="1" x14ac:dyDescent="0.2">
      <c r="A61560" s="274"/>
      <c r="C61560" s="276"/>
      <c r="D61560" s="277"/>
      <c r="E61560" s="278"/>
      <c r="F61560" s="279"/>
      <c r="G61560" s="279"/>
      <c r="H61560" s="279"/>
      <c r="I61560" s="280"/>
      <c r="J61560" s="276"/>
    </row>
    <row r="61561" spans="1:10" s="275" customFormat="1" x14ac:dyDescent="0.2">
      <c r="A61561" s="274"/>
      <c r="C61561" s="276"/>
      <c r="D61561" s="277"/>
      <c r="E61561" s="278"/>
      <c r="F61561" s="279"/>
      <c r="G61561" s="279"/>
      <c r="H61561" s="279"/>
      <c r="I61561" s="280"/>
      <c r="J61561" s="276"/>
    </row>
    <row r="61562" spans="1:10" s="275" customFormat="1" x14ac:dyDescent="0.2">
      <c r="A61562" s="274"/>
      <c r="C61562" s="276"/>
      <c r="D61562" s="277"/>
      <c r="E61562" s="278"/>
      <c r="F61562" s="279"/>
      <c r="G61562" s="279"/>
      <c r="H61562" s="279"/>
      <c r="I61562" s="280"/>
      <c r="J61562" s="276"/>
    </row>
    <row r="61563" spans="1:10" s="275" customFormat="1" x14ac:dyDescent="0.2">
      <c r="A61563" s="274"/>
      <c r="C61563" s="276"/>
      <c r="D61563" s="277"/>
      <c r="E61563" s="278"/>
      <c r="F61563" s="279"/>
      <c r="G61563" s="279"/>
      <c r="H61563" s="279"/>
      <c r="I61563" s="280"/>
      <c r="J61563" s="276"/>
    </row>
    <row r="61564" spans="1:10" s="275" customFormat="1" x14ac:dyDescent="0.2">
      <c r="A61564" s="274"/>
      <c r="C61564" s="276"/>
      <c r="D61564" s="277"/>
      <c r="E61564" s="278"/>
      <c r="F61564" s="279"/>
      <c r="G61564" s="279"/>
      <c r="H61564" s="279"/>
      <c r="I61564" s="280"/>
      <c r="J61564" s="276"/>
    </row>
    <row r="61565" spans="1:10" s="275" customFormat="1" x14ac:dyDescent="0.2">
      <c r="A61565" s="274"/>
      <c r="C61565" s="276"/>
      <c r="D61565" s="277"/>
      <c r="E61565" s="278"/>
      <c r="F61565" s="279"/>
      <c r="G61565" s="279"/>
      <c r="H61565" s="279"/>
      <c r="I61565" s="280"/>
      <c r="J61565" s="276"/>
    </row>
    <row r="61566" spans="1:10" s="275" customFormat="1" x14ac:dyDescent="0.2">
      <c r="A61566" s="274"/>
      <c r="C61566" s="276"/>
      <c r="D61566" s="277"/>
      <c r="E61566" s="278"/>
      <c r="F61566" s="279"/>
      <c r="G61566" s="279"/>
      <c r="H61566" s="279"/>
      <c r="I61566" s="280"/>
      <c r="J61566" s="276"/>
    </row>
    <row r="61567" spans="1:10" s="275" customFormat="1" x14ac:dyDescent="0.2">
      <c r="A61567" s="274"/>
      <c r="C61567" s="276"/>
      <c r="D61567" s="277"/>
      <c r="E61567" s="278"/>
      <c r="F61567" s="279"/>
      <c r="G61567" s="279"/>
      <c r="H61567" s="279"/>
      <c r="I61567" s="280"/>
      <c r="J61567" s="276"/>
    </row>
    <row r="61568" spans="1:10" s="275" customFormat="1" x14ac:dyDescent="0.2">
      <c r="A61568" s="274"/>
      <c r="C61568" s="276"/>
      <c r="D61568" s="277"/>
      <c r="E61568" s="278"/>
      <c r="F61568" s="279"/>
      <c r="G61568" s="279"/>
      <c r="H61568" s="279"/>
      <c r="I61568" s="280"/>
      <c r="J61568" s="276"/>
    </row>
    <row r="61569" spans="1:10" s="275" customFormat="1" x14ac:dyDescent="0.2">
      <c r="A61569" s="274"/>
      <c r="C61569" s="276"/>
      <c r="D61569" s="277"/>
      <c r="E61569" s="278"/>
      <c r="F61569" s="279"/>
      <c r="G61569" s="279"/>
      <c r="H61569" s="279"/>
      <c r="I61569" s="280"/>
      <c r="J61569" s="276"/>
    </row>
    <row r="61570" spans="1:10" s="275" customFormat="1" x14ac:dyDescent="0.2">
      <c r="A61570" s="274"/>
      <c r="C61570" s="276"/>
      <c r="D61570" s="277"/>
      <c r="E61570" s="278"/>
      <c r="F61570" s="279"/>
      <c r="G61570" s="279"/>
      <c r="H61570" s="279"/>
      <c r="I61570" s="280"/>
      <c r="J61570" s="276"/>
    </row>
    <row r="61571" spans="1:10" s="275" customFormat="1" x14ac:dyDescent="0.2">
      <c r="A61571" s="274"/>
      <c r="C61571" s="276"/>
      <c r="D61571" s="277"/>
      <c r="E61571" s="278"/>
      <c r="F61571" s="279"/>
      <c r="G61571" s="279"/>
      <c r="H61571" s="279"/>
      <c r="I61571" s="280"/>
      <c r="J61571" s="276"/>
    </row>
    <row r="61572" spans="1:10" s="275" customFormat="1" x14ac:dyDescent="0.2">
      <c r="A61572" s="274"/>
      <c r="C61572" s="276"/>
      <c r="D61572" s="277"/>
      <c r="E61572" s="278"/>
      <c r="F61572" s="279"/>
      <c r="G61572" s="279"/>
      <c r="H61572" s="279"/>
      <c r="I61572" s="280"/>
      <c r="J61572" s="276"/>
    </row>
    <row r="61573" spans="1:10" s="275" customFormat="1" x14ac:dyDescent="0.2">
      <c r="A61573" s="274"/>
      <c r="C61573" s="276"/>
      <c r="D61573" s="277"/>
      <c r="E61573" s="278"/>
      <c r="F61573" s="279"/>
      <c r="G61573" s="279"/>
      <c r="H61573" s="279"/>
      <c r="I61573" s="280"/>
      <c r="J61573" s="276"/>
    </row>
    <row r="61574" spans="1:10" s="275" customFormat="1" x14ac:dyDescent="0.2">
      <c r="A61574" s="274"/>
      <c r="C61574" s="276"/>
      <c r="D61574" s="277"/>
      <c r="E61574" s="278"/>
      <c r="F61574" s="279"/>
      <c r="G61574" s="279"/>
      <c r="H61574" s="279"/>
      <c r="I61574" s="280"/>
      <c r="J61574" s="276"/>
    </row>
    <row r="61575" spans="1:10" s="275" customFormat="1" x14ac:dyDescent="0.2">
      <c r="A61575" s="274"/>
      <c r="C61575" s="276"/>
      <c r="D61575" s="277"/>
      <c r="E61575" s="278"/>
      <c r="F61575" s="279"/>
      <c r="G61575" s="279"/>
      <c r="H61575" s="279"/>
      <c r="I61575" s="280"/>
      <c r="J61575" s="276"/>
    </row>
    <row r="61576" spans="1:10" s="275" customFormat="1" x14ac:dyDescent="0.2">
      <c r="A61576" s="274"/>
      <c r="C61576" s="276"/>
      <c r="D61576" s="277"/>
      <c r="E61576" s="278"/>
      <c r="F61576" s="279"/>
      <c r="G61576" s="279"/>
      <c r="H61576" s="279"/>
      <c r="I61576" s="280"/>
      <c r="J61576" s="276"/>
    </row>
    <row r="61577" spans="1:10" s="275" customFormat="1" x14ac:dyDescent="0.2">
      <c r="A61577" s="274"/>
      <c r="C61577" s="276"/>
      <c r="D61577" s="277"/>
      <c r="E61577" s="278"/>
      <c r="F61577" s="279"/>
      <c r="G61577" s="279"/>
      <c r="H61577" s="279"/>
      <c r="I61577" s="280"/>
      <c r="J61577" s="276"/>
    </row>
    <row r="61578" spans="1:10" s="275" customFormat="1" x14ac:dyDescent="0.2">
      <c r="A61578" s="274"/>
      <c r="C61578" s="276"/>
      <c r="D61578" s="277"/>
      <c r="E61578" s="278"/>
      <c r="F61578" s="279"/>
      <c r="G61578" s="279"/>
      <c r="H61578" s="279"/>
      <c r="I61578" s="280"/>
      <c r="J61578" s="276"/>
    </row>
    <row r="61579" spans="1:10" s="275" customFormat="1" x14ac:dyDescent="0.2">
      <c r="A61579" s="274"/>
      <c r="C61579" s="276"/>
      <c r="D61579" s="277"/>
      <c r="E61579" s="278"/>
      <c r="F61579" s="279"/>
      <c r="G61579" s="279"/>
      <c r="H61579" s="279"/>
      <c r="I61579" s="280"/>
      <c r="J61579" s="276"/>
    </row>
    <row r="61580" spans="1:10" s="275" customFormat="1" x14ac:dyDescent="0.2">
      <c r="A61580" s="274"/>
      <c r="C61580" s="276"/>
      <c r="D61580" s="277"/>
      <c r="E61580" s="278"/>
      <c r="F61580" s="279"/>
      <c r="G61580" s="279"/>
      <c r="H61580" s="279"/>
      <c r="I61580" s="280"/>
      <c r="J61580" s="276"/>
    </row>
    <row r="61581" spans="1:10" s="275" customFormat="1" x14ac:dyDescent="0.2">
      <c r="A61581" s="274"/>
      <c r="C61581" s="276"/>
      <c r="D61581" s="277"/>
      <c r="E61581" s="278"/>
      <c r="F61581" s="279"/>
      <c r="G61581" s="279"/>
      <c r="H61581" s="279"/>
      <c r="I61581" s="280"/>
      <c r="J61581" s="276"/>
    </row>
    <row r="61582" spans="1:10" s="275" customFormat="1" x14ac:dyDescent="0.2">
      <c r="A61582" s="274"/>
      <c r="C61582" s="276"/>
      <c r="D61582" s="277"/>
      <c r="E61582" s="278"/>
      <c r="F61582" s="279"/>
      <c r="G61582" s="279"/>
      <c r="H61582" s="279"/>
      <c r="I61582" s="280"/>
      <c r="J61582" s="276"/>
    </row>
    <row r="61583" spans="1:10" s="275" customFormat="1" x14ac:dyDescent="0.2">
      <c r="A61583" s="274"/>
      <c r="C61583" s="276"/>
      <c r="D61583" s="277"/>
      <c r="E61583" s="278"/>
      <c r="F61583" s="279"/>
      <c r="G61583" s="279"/>
      <c r="H61583" s="279"/>
      <c r="I61583" s="280"/>
      <c r="J61583" s="276"/>
    </row>
    <row r="61584" spans="1:10" s="275" customFormat="1" x14ac:dyDescent="0.2">
      <c r="A61584" s="274"/>
      <c r="C61584" s="276"/>
      <c r="D61584" s="277"/>
      <c r="E61584" s="278"/>
      <c r="F61584" s="279"/>
      <c r="G61584" s="279"/>
      <c r="H61584" s="279"/>
      <c r="I61584" s="280"/>
      <c r="J61584" s="276"/>
    </row>
    <row r="61585" spans="1:10" s="275" customFormat="1" x14ac:dyDescent="0.2">
      <c r="A61585" s="274"/>
      <c r="C61585" s="276"/>
      <c r="D61585" s="277"/>
      <c r="E61585" s="278"/>
      <c r="F61585" s="279"/>
      <c r="G61585" s="279"/>
      <c r="H61585" s="279"/>
      <c r="I61585" s="280"/>
      <c r="J61585" s="276"/>
    </row>
    <row r="61586" spans="1:10" s="275" customFormat="1" x14ac:dyDescent="0.2">
      <c r="A61586" s="274"/>
      <c r="C61586" s="276"/>
      <c r="D61586" s="277"/>
      <c r="E61586" s="278"/>
      <c r="F61586" s="279"/>
      <c r="G61586" s="279"/>
      <c r="H61586" s="279"/>
      <c r="I61586" s="280"/>
      <c r="J61586" s="276"/>
    </row>
    <row r="61587" spans="1:10" s="275" customFormat="1" x14ac:dyDescent="0.2">
      <c r="A61587" s="274"/>
      <c r="C61587" s="276"/>
      <c r="D61587" s="277"/>
      <c r="E61587" s="278"/>
      <c r="F61587" s="279"/>
      <c r="G61587" s="279"/>
      <c r="H61587" s="279"/>
      <c r="I61587" s="280"/>
      <c r="J61587" s="276"/>
    </row>
    <row r="61588" spans="1:10" s="275" customFormat="1" x14ac:dyDescent="0.2">
      <c r="A61588" s="274"/>
      <c r="C61588" s="276"/>
      <c r="D61588" s="277"/>
      <c r="E61588" s="278"/>
      <c r="F61588" s="279"/>
      <c r="G61588" s="279"/>
      <c r="H61588" s="279"/>
      <c r="I61588" s="280"/>
      <c r="J61588" s="276"/>
    </row>
    <row r="61589" spans="1:10" s="275" customFormat="1" x14ac:dyDescent="0.2">
      <c r="A61589" s="274"/>
      <c r="C61589" s="276"/>
      <c r="D61589" s="277"/>
      <c r="E61589" s="278"/>
      <c r="F61589" s="279"/>
      <c r="G61589" s="279"/>
      <c r="H61589" s="279"/>
      <c r="I61589" s="280"/>
      <c r="J61589" s="276"/>
    </row>
    <row r="61590" spans="1:10" s="275" customFormat="1" x14ac:dyDescent="0.2">
      <c r="A61590" s="274"/>
      <c r="C61590" s="276"/>
      <c r="D61590" s="277"/>
      <c r="E61590" s="278"/>
      <c r="F61590" s="279"/>
      <c r="G61590" s="279"/>
      <c r="H61590" s="279"/>
      <c r="I61590" s="280"/>
      <c r="J61590" s="276"/>
    </row>
    <row r="61591" spans="1:10" s="275" customFormat="1" x14ac:dyDescent="0.2">
      <c r="A61591" s="274"/>
      <c r="C61591" s="276"/>
      <c r="D61591" s="277"/>
      <c r="E61591" s="278"/>
      <c r="F61591" s="279"/>
      <c r="G61591" s="279"/>
      <c r="H61591" s="279"/>
      <c r="I61591" s="280"/>
      <c r="J61591" s="276"/>
    </row>
    <row r="61592" spans="1:10" s="275" customFormat="1" x14ac:dyDescent="0.2">
      <c r="A61592" s="274"/>
      <c r="C61592" s="276"/>
      <c r="D61592" s="277"/>
      <c r="E61592" s="278"/>
      <c r="F61592" s="279"/>
      <c r="G61592" s="279"/>
      <c r="H61592" s="279"/>
      <c r="I61592" s="280"/>
      <c r="J61592" s="276"/>
    </row>
    <row r="61593" spans="1:10" s="275" customFormat="1" x14ac:dyDescent="0.2">
      <c r="A61593" s="274"/>
      <c r="C61593" s="276"/>
      <c r="D61593" s="277"/>
      <c r="E61593" s="278"/>
      <c r="F61593" s="279"/>
      <c r="G61593" s="279"/>
      <c r="H61593" s="279"/>
      <c r="I61593" s="280"/>
      <c r="J61593" s="276"/>
    </row>
    <row r="61594" spans="1:10" s="275" customFormat="1" x14ac:dyDescent="0.2">
      <c r="A61594" s="274"/>
      <c r="C61594" s="276"/>
      <c r="D61594" s="277"/>
      <c r="E61594" s="278"/>
      <c r="F61594" s="279"/>
      <c r="G61594" s="279"/>
      <c r="H61594" s="279"/>
      <c r="I61594" s="280"/>
      <c r="J61594" s="276"/>
    </row>
    <row r="61595" spans="1:10" s="275" customFormat="1" x14ac:dyDescent="0.2">
      <c r="A61595" s="274"/>
      <c r="C61595" s="276"/>
      <c r="D61595" s="277"/>
      <c r="E61595" s="278"/>
      <c r="F61595" s="279"/>
      <c r="G61595" s="279"/>
      <c r="H61595" s="279"/>
      <c r="I61595" s="280"/>
      <c r="J61595" s="276"/>
    </row>
    <row r="61596" spans="1:10" s="275" customFormat="1" x14ac:dyDescent="0.2">
      <c r="A61596" s="274"/>
      <c r="C61596" s="276"/>
      <c r="D61596" s="277"/>
      <c r="E61596" s="278"/>
      <c r="F61596" s="279"/>
      <c r="G61596" s="279"/>
      <c r="H61596" s="279"/>
      <c r="I61596" s="280"/>
      <c r="J61596" s="276"/>
    </row>
    <row r="61597" spans="1:10" s="275" customFormat="1" x14ac:dyDescent="0.2">
      <c r="A61597" s="274"/>
      <c r="C61597" s="276"/>
      <c r="D61597" s="277"/>
      <c r="E61597" s="278"/>
      <c r="F61597" s="279"/>
      <c r="G61597" s="279"/>
      <c r="H61597" s="279"/>
      <c r="I61597" s="280"/>
      <c r="J61597" s="276"/>
    </row>
    <row r="61598" spans="1:10" s="275" customFormat="1" x14ac:dyDescent="0.2">
      <c r="A61598" s="274"/>
      <c r="C61598" s="276"/>
      <c r="D61598" s="277"/>
      <c r="E61598" s="278"/>
      <c r="F61598" s="279"/>
      <c r="G61598" s="279"/>
      <c r="H61598" s="279"/>
      <c r="I61598" s="280"/>
      <c r="J61598" s="276"/>
    </row>
    <row r="61599" spans="1:10" s="275" customFormat="1" x14ac:dyDescent="0.2">
      <c r="A61599" s="274"/>
      <c r="C61599" s="276"/>
      <c r="D61599" s="277"/>
      <c r="E61599" s="278"/>
      <c r="F61599" s="279"/>
      <c r="G61599" s="279"/>
      <c r="H61599" s="279"/>
      <c r="I61599" s="280"/>
      <c r="J61599" s="276"/>
    </row>
    <row r="61600" spans="1:10" s="275" customFormat="1" x14ac:dyDescent="0.2">
      <c r="A61600" s="274"/>
      <c r="C61600" s="276"/>
      <c r="D61600" s="277"/>
      <c r="E61600" s="278"/>
      <c r="F61600" s="279"/>
      <c r="G61600" s="279"/>
      <c r="H61600" s="279"/>
      <c r="I61600" s="280"/>
      <c r="J61600" s="276"/>
    </row>
    <row r="61601" spans="1:10" s="275" customFormat="1" x14ac:dyDescent="0.2">
      <c r="A61601" s="274"/>
      <c r="C61601" s="276"/>
      <c r="D61601" s="277"/>
      <c r="E61601" s="278"/>
      <c r="F61601" s="279"/>
      <c r="G61601" s="279"/>
      <c r="H61601" s="279"/>
      <c r="I61601" s="280"/>
      <c r="J61601" s="276"/>
    </row>
    <row r="61602" spans="1:10" s="275" customFormat="1" x14ac:dyDescent="0.2">
      <c r="A61602" s="274"/>
      <c r="C61602" s="276"/>
      <c r="D61602" s="277"/>
      <c r="E61602" s="278"/>
      <c r="F61602" s="279"/>
      <c r="G61602" s="279"/>
      <c r="H61602" s="279"/>
      <c r="I61602" s="280"/>
      <c r="J61602" s="276"/>
    </row>
    <row r="61603" spans="1:10" s="275" customFormat="1" x14ac:dyDescent="0.2">
      <c r="A61603" s="274"/>
      <c r="C61603" s="276"/>
      <c r="D61603" s="277"/>
      <c r="E61603" s="278"/>
      <c r="F61603" s="279"/>
      <c r="G61603" s="279"/>
      <c r="H61603" s="279"/>
      <c r="I61603" s="280"/>
      <c r="J61603" s="276"/>
    </row>
    <row r="61604" spans="1:10" s="275" customFormat="1" x14ac:dyDescent="0.2">
      <c r="A61604" s="274"/>
      <c r="C61604" s="276"/>
      <c r="D61604" s="277"/>
      <c r="E61604" s="278"/>
      <c r="F61604" s="279"/>
      <c r="G61604" s="279"/>
      <c r="H61604" s="279"/>
      <c r="I61604" s="280"/>
      <c r="J61604" s="276"/>
    </row>
    <row r="61605" spans="1:10" s="275" customFormat="1" x14ac:dyDescent="0.2">
      <c r="A61605" s="274"/>
      <c r="C61605" s="276"/>
      <c r="D61605" s="277"/>
      <c r="E61605" s="278"/>
      <c r="F61605" s="279"/>
      <c r="G61605" s="279"/>
      <c r="H61605" s="279"/>
      <c r="I61605" s="280"/>
      <c r="J61605" s="276"/>
    </row>
    <row r="61606" spans="1:10" s="275" customFormat="1" x14ac:dyDescent="0.2">
      <c r="A61606" s="274"/>
      <c r="C61606" s="276"/>
      <c r="D61606" s="277"/>
      <c r="E61606" s="278"/>
      <c r="F61606" s="279"/>
      <c r="G61606" s="279"/>
      <c r="H61606" s="279"/>
      <c r="I61606" s="280"/>
      <c r="J61606" s="276"/>
    </row>
    <row r="61607" spans="1:10" s="275" customFormat="1" x14ac:dyDescent="0.2">
      <c r="A61607" s="274"/>
      <c r="C61607" s="276"/>
      <c r="D61607" s="277"/>
      <c r="E61607" s="278"/>
      <c r="F61607" s="279"/>
      <c r="G61607" s="279"/>
      <c r="H61607" s="279"/>
      <c r="I61607" s="280"/>
      <c r="J61607" s="276"/>
    </row>
    <row r="61608" spans="1:10" s="275" customFormat="1" x14ac:dyDescent="0.2">
      <c r="A61608" s="274"/>
      <c r="C61608" s="276"/>
      <c r="D61608" s="277"/>
      <c r="E61608" s="278"/>
      <c r="F61608" s="279"/>
      <c r="G61608" s="279"/>
      <c r="H61608" s="279"/>
      <c r="I61608" s="280"/>
      <c r="J61608" s="276"/>
    </row>
    <row r="61609" spans="1:10" s="275" customFormat="1" x14ac:dyDescent="0.2">
      <c r="A61609" s="274"/>
      <c r="C61609" s="276"/>
      <c r="D61609" s="277"/>
      <c r="E61609" s="278"/>
      <c r="F61609" s="279"/>
      <c r="G61609" s="279"/>
      <c r="H61609" s="279"/>
      <c r="I61609" s="280"/>
      <c r="J61609" s="276"/>
    </row>
    <row r="61610" spans="1:10" s="275" customFormat="1" x14ac:dyDescent="0.2">
      <c r="A61610" s="274"/>
      <c r="C61610" s="276"/>
      <c r="D61610" s="277"/>
      <c r="E61610" s="278"/>
      <c r="F61610" s="279"/>
      <c r="G61610" s="279"/>
      <c r="H61610" s="279"/>
      <c r="I61610" s="280"/>
      <c r="J61610" s="276"/>
    </row>
    <row r="61611" spans="1:10" s="275" customFormat="1" x14ac:dyDescent="0.2">
      <c r="A61611" s="274"/>
      <c r="C61611" s="276"/>
      <c r="D61611" s="277"/>
      <c r="E61611" s="278"/>
      <c r="F61611" s="279"/>
      <c r="G61611" s="279"/>
      <c r="H61611" s="279"/>
      <c r="I61611" s="280"/>
      <c r="J61611" s="276"/>
    </row>
    <row r="61612" spans="1:10" s="275" customFormat="1" x14ac:dyDescent="0.2">
      <c r="A61612" s="274"/>
      <c r="C61612" s="276"/>
      <c r="D61612" s="277"/>
      <c r="E61612" s="278"/>
      <c r="F61612" s="279"/>
      <c r="G61612" s="279"/>
      <c r="H61612" s="279"/>
      <c r="I61612" s="280"/>
      <c r="J61612" s="276"/>
    </row>
    <row r="61613" spans="1:10" s="275" customFormat="1" x14ac:dyDescent="0.2">
      <c r="A61613" s="274"/>
      <c r="C61613" s="276"/>
      <c r="D61613" s="277"/>
      <c r="E61613" s="278"/>
      <c r="F61613" s="279"/>
      <c r="G61613" s="279"/>
      <c r="H61613" s="279"/>
      <c r="I61613" s="280"/>
      <c r="J61613" s="276"/>
    </row>
    <row r="61614" spans="1:10" s="275" customFormat="1" x14ac:dyDescent="0.2">
      <c r="A61614" s="274"/>
      <c r="C61614" s="276"/>
      <c r="D61614" s="277"/>
      <c r="E61614" s="278"/>
      <c r="F61614" s="279"/>
      <c r="G61614" s="279"/>
      <c r="H61614" s="279"/>
      <c r="I61614" s="280"/>
      <c r="J61614" s="276"/>
    </row>
    <row r="61615" spans="1:10" s="275" customFormat="1" x14ac:dyDescent="0.2">
      <c r="A61615" s="274"/>
      <c r="C61615" s="276"/>
      <c r="D61615" s="277"/>
      <c r="E61615" s="278"/>
      <c r="F61615" s="279"/>
      <c r="G61615" s="279"/>
      <c r="H61615" s="279"/>
      <c r="I61615" s="280"/>
      <c r="J61615" s="276"/>
    </row>
    <row r="61616" spans="1:10" s="275" customFormat="1" x14ac:dyDescent="0.2">
      <c r="A61616" s="274"/>
      <c r="C61616" s="276"/>
      <c r="D61616" s="277"/>
      <c r="E61616" s="278"/>
      <c r="F61616" s="279"/>
      <c r="G61616" s="279"/>
      <c r="H61616" s="279"/>
      <c r="I61616" s="280"/>
      <c r="J61616" s="276"/>
    </row>
    <row r="61617" spans="1:10" s="275" customFormat="1" x14ac:dyDescent="0.2">
      <c r="A61617" s="274"/>
      <c r="C61617" s="276"/>
      <c r="D61617" s="277"/>
      <c r="E61617" s="278"/>
      <c r="F61617" s="279"/>
      <c r="G61617" s="279"/>
      <c r="H61617" s="279"/>
      <c r="I61617" s="280"/>
      <c r="J61617" s="276"/>
    </row>
    <row r="61618" spans="1:10" s="275" customFormat="1" x14ac:dyDescent="0.2">
      <c r="A61618" s="274"/>
      <c r="C61618" s="276"/>
      <c r="D61618" s="277"/>
      <c r="E61618" s="278"/>
      <c r="F61618" s="279"/>
      <c r="G61618" s="279"/>
      <c r="H61618" s="279"/>
      <c r="I61618" s="280"/>
      <c r="J61618" s="276"/>
    </row>
    <row r="61619" spans="1:10" s="275" customFormat="1" x14ac:dyDescent="0.2">
      <c r="A61619" s="274"/>
      <c r="C61619" s="276"/>
      <c r="D61619" s="277"/>
      <c r="E61619" s="278"/>
      <c r="F61619" s="279"/>
      <c r="G61619" s="279"/>
      <c r="H61619" s="279"/>
      <c r="I61619" s="280"/>
      <c r="J61619" s="276"/>
    </row>
    <row r="61620" spans="1:10" s="275" customFormat="1" x14ac:dyDescent="0.2">
      <c r="A61620" s="274"/>
      <c r="C61620" s="276"/>
      <c r="D61620" s="277"/>
      <c r="E61620" s="278"/>
      <c r="F61620" s="279"/>
      <c r="G61620" s="279"/>
      <c r="H61620" s="279"/>
      <c r="I61620" s="280"/>
      <c r="J61620" s="276"/>
    </row>
    <row r="61621" spans="1:10" s="275" customFormat="1" x14ac:dyDescent="0.2">
      <c r="A61621" s="274"/>
      <c r="C61621" s="276"/>
      <c r="D61621" s="277"/>
      <c r="E61621" s="278"/>
      <c r="F61621" s="279"/>
      <c r="G61621" s="279"/>
      <c r="H61621" s="279"/>
      <c r="I61621" s="280"/>
      <c r="J61621" s="276"/>
    </row>
    <row r="61622" spans="1:10" s="275" customFormat="1" x14ac:dyDescent="0.2">
      <c r="A61622" s="274"/>
      <c r="C61622" s="276"/>
      <c r="D61622" s="277"/>
      <c r="E61622" s="278"/>
      <c r="F61622" s="279"/>
      <c r="G61622" s="279"/>
      <c r="H61622" s="279"/>
      <c r="I61622" s="280"/>
      <c r="J61622" s="276"/>
    </row>
    <row r="61623" spans="1:10" s="275" customFormat="1" x14ac:dyDescent="0.2">
      <c r="A61623" s="274"/>
      <c r="C61623" s="276"/>
      <c r="D61623" s="277"/>
      <c r="E61623" s="278"/>
      <c r="F61623" s="279"/>
      <c r="G61623" s="279"/>
      <c r="H61623" s="279"/>
      <c r="I61623" s="280"/>
      <c r="J61623" s="276"/>
    </row>
    <row r="61624" spans="1:10" s="275" customFormat="1" x14ac:dyDescent="0.2">
      <c r="A61624" s="274"/>
      <c r="C61624" s="276"/>
      <c r="D61624" s="277"/>
      <c r="E61624" s="278"/>
      <c r="F61624" s="279"/>
      <c r="G61624" s="279"/>
      <c r="H61624" s="279"/>
      <c r="I61624" s="280"/>
      <c r="J61624" s="276"/>
    </row>
    <row r="61625" spans="1:10" s="275" customFormat="1" x14ac:dyDescent="0.2">
      <c r="A61625" s="274"/>
      <c r="C61625" s="276"/>
      <c r="D61625" s="277"/>
      <c r="E61625" s="278"/>
      <c r="F61625" s="279"/>
      <c r="G61625" s="279"/>
      <c r="H61625" s="279"/>
      <c r="I61625" s="280"/>
      <c r="J61625" s="276"/>
    </row>
    <row r="61626" spans="1:10" s="275" customFormat="1" x14ac:dyDescent="0.2">
      <c r="A61626" s="274"/>
      <c r="C61626" s="276"/>
      <c r="D61626" s="277"/>
      <c r="E61626" s="278"/>
      <c r="F61626" s="279"/>
      <c r="G61626" s="279"/>
      <c r="H61626" s="279"/>
      <c r="I61626" s="280"/>
      <c r="J61626" s="276"/>
    </row>
    <row r="61627" spans="1:10" s="275" customFormat="1" x14ac:dyDescent="0.2">
      <c r="A61627" s="274"/>
      <c r="C61627" s="276"/>
      <c r="D61627" s="277"/>
      <c r="E61627" s="278"/>
      <c r="F61627" s="279"/>
      <c r="G61627" s="279"/>
      <c r="H61627" s="279"/>
      <c r="I61627" s="280"/>
      <c r="J61627" s="276"/>
    </row>
    <row r="61628" spans="1:10" s="275" customFormat="1" x14ac:dyDescent="0.2">
      <c r="A61628" s="274"/>
      <c r="C61628" s="276"/>
      <c r="D61628" s="277"/>
      <c r="E61628" s="278"/>
      <c r="F61628" s="279"/>
      <c r="G61628" s="279"/>
      <c r="H61628" s="279"/>
      <c r="I61628" s="280"/>
      <c r="J61628" s="276"/>
    </row>
    <row r="61629" spans="1:10" s="275" customFormat="1" x14ac:dyDescent="0.2">
      <c r="A61629" s="274"/>
      <c r="C61629" s="276"/>
      <c r="D61629" s="277"/>
      <c r="E61629" s="278"/>
      <c r="F61629" s="279"/>
      <c r="G61629" s="279"/>
      <c r="H61629" s="279"/>
      <c r="I61629" s="280"/>
      <c r="J61629" s="276"/>
    </row>
    <row r="61630" spans="1:10" s="275" customFormat="1" x14ac:dyDescent="0.2">
      <c r="A61630" s="274"/>
      <c r="C61630" s="276"/>
      <c r="D61630" s="277"/>
      <c r="E61630" s="278"/>
      <c r="F61630" s="279"/>
      <c r="G61630" s="279"/>
      <c r="H61630" s="279"/>
      <c r="I61630" s="280"/>
      <c r="J61630" s="276"/>
    </row>
    <row r="61631" spans="1:10" s="275" customFormat="1" x14ac:dyDescent="0.2">
      <c r="A61631" s="274"/>
      <c r="C61631" s="276"/>
      <c r="D61631" s="277"/>
      <c r="E61631" s="278"/>
      <c r="F61631" s="279"/>
      <c r="G61631" s="279"/>
      <c r="H61631" s="279"/>
      <c r="I61631" s="280"/>
      <c r="J61631" s="276"/>
    </row>
    <row r="61632" spans="1:10" s="275" customFormat="1" x14ac:dyDescent="0.2">
      <c r="A61632" s="274"/>
      <c r="C61632" s="276"/>
      <c r="D61632" s="277"/>
      <c r="E61632" s="278"/>
      <c r="F61632" s="279"/>
      <c r="G61632" s="279"/>
      <c r="H61632" s="279"/>
      <c r="I61632" s="280"/>
      <c r="J61632" s="276"/>
    </row>
    <row r="61633" spans="1:10" s="275" customFormat="1" x14ac:dyDescent="0.2">
      <c r="A61633" s="274"/>
      <c r="C61633" s="276"/>
      <c r="D61633" s="277"/>
      <c r="E61633" s="278"/>
      <c r="F61633" s="279"/>
      <c r="G61633" s="279"/>
      <c r="H61633" s="279"/>
      <c r="I61633" s="280"/>
      <c r="J61633" s="276"/>
    </row>
    <row r="61634" spans="1:10" s="275" customFormat="1" x14ac:dyDescent="0.2">
      <c r="A61634" s="274"/>
      <c r="C61634" s="276"/>
      <c r="D61634" s="277"/>
      <c r="E61634" s="278"/>
      <c r="F61634" s="279"/>
      <c r="G61634" s="279"/>
      <c r="H61634" s="279"/>
      <c r="I61634" s="280"/>
      <c r="J61634" s="276"/>
    </row>
    <row r="61635" spans="1:10" s="275" customFormat="1" x14ac:dyDescent="0.2">
      <c r="A61635" s="274"/>
      <c r="C61635" s="276"/>
      <c r="D61635" s="277"/>
      <c r="E61635" s="278"/>
      <c r="F61635" s="279"/>
      <c r="G61635" s="279"/>
      <c r="H61635" s="279"/>
      <c r="I61635" s="280"/>
      <c r="J61635" s="276"/>
    </row>
    <row r="61636" spans="1:10" s="275" customFormat="1" x14ac:dyDescent="0.2">
      <c r="A61636" s="274"/>
      <c r="C61636" s="276"/>
      <c r="D61636" s="277"/>
      <c r="E61636" s="278"/>
      <c r="F61636" s="279"/>
      <c r="G61636" s="279"/>
      <c r="H61636" s="279"/>
      <c r="I61636" s="280"/>
      <c r="J61636" s="276"/>
    </row>
    <row r="61637" spans="1:10" s="275" customFormat="1" x14ac:dyDescent="0.2">
      <c r="A61637" s="274"/>
      <c r="C61637" s="276"/>
      <c r="D61637" s="277"/>
      <c r="E61637" s="278"/>
      <c r="F61637" s="279"/>
      <c r="G61637" s="279"/>
      <c r="H61637" s="279"/>
      <c r="I61637" s="280"/>
      <c r="J61637" s="276"/>
    </row>
    <row r="61638" spans="1:10" s="275" customFormat="1" x14ac:dyDescent="0.2">
      <c r="A61638" s="274"/>
      <c r="C61638" s="276"/>
      <c r="D61638" s="277"/>
      <c r="E61638" s="278"/>
      <c r="F61638" s="279"/>
      <c r="G61638" s="279"/>
      <c r="H61638" s="279"/>
      <c r="I61638" s="280"/>
      <c r="J61638" s="276"/>
    </row>
    <row r="61639" spans="1:10" s="275" customFormat="1" x14ac:dyDescent="0.2">
      <c r="A61639" s="274"/>
      <c r="C61639" s="276"/>
      <c r="D61639" s="277"/>
      <c r="E61639" s="278"/>
      <c r="F61639" s="279"/>
      <c r="G61639" s="279"/>
      <c r="H61639" s="279"/>
      <c r="I61639" s="280"/>
      <c r="J61639" s="276"/>
    </row>
    <row r="61640" spans="1:10" s="275" customFormat="1" x14ac:dyDescent="0.2">
      <c r="A61640" s="274"/>
      <c r="C61640" s="276"/>
      <c r="D61640" s="277"/>
      <c r="E61640" s="278"/>
      <c r="F61640" s="279"/>
      <c r="G61640" s="279"/>
      <c r="H61640" s="279"/>
      <c r="I61640" s="280"/>
      <c r="J61640" s="276"/>
    </row>
    <row r="61641" spans="1:10" s="275" customFormat="1" x14ac:dyDescent="0.2">
      <c r="A61641" s="274"/>
      <c r="C61641" s="276"/>
      <c r="D61641" s="277"/>
      <c r="E61641" s="278"/>
      <c r="F61641" s="279"/>
      <c r="G61641" s="279"/>
      <c r="H61641" s="279"/>
      <c r="I61641" s="280"/>
      <c r="J61641" s="276"/>
    </row>
    <row r="61642" spans="1:10" s="275" customFormat="1" x14ac:dyDescent="0.2">
      <c r="A61642" s="274"/>
      <c r="C61642" s="276"/>
      <c r="D61642" s="277"/>
      <c r="E61642" s="278"/>
      <c r="F61642" s="279"/>
      <c r="G61642" s="279"/>
      <c r="H61642" s="279"/>
      <c r="I61642" s="280"/>
      <c r="J61642" s="276"/>
    </row>
    <row r="61643" spans="1:10" s="275" customFormat="1" x14ac:dyDescent="0.2">
      <c r="A61643" s="274"/>
      <c r="C61643" s="276"/>
      <c r="D61643" s="277"/>
      <c r="E61643" s="278"/>
      <c r="F61643" s="279"/>
      <c r="G61643" s="279"/>
      <c r="H61643" s="279"/>
      <c r="I61643" s="280"/>
      <c r="J61643" s="276"/>
    </row>
    <row r="61644" spans="1:10" s="275" customFormat="1" x14ac:dyDescent="0.2">
      <c r="A61644" s="274"/>
      <c r="C61644" s="276"/>
      <c r="D61644" s="277"/>
      <c r="E61644" s="278"/>
      <c r="F61644" s="279"/>
      <c r="G61644" s="279"/>
      <c r="H61644" s="279"/>
      <c r="I61644" s="280"/>
      <c r="J61644" s="276"/>
    </row>
    <row r="61645" spans="1:10" s="275" customFormat="1" x14ac:dyDescent="0.2">
      <c r="A61645" s="274"/>
      <c r="C61645" s="276"/>
      <c r="D61645" s="277"/>
      <c r="E61645" s="278"/>
      <c r="F61645" s="279"/>
      <c r="G61645" s="279"/>
      <c r="H61645" s="279"/>
      <c r="I61645" s="280"/>
      <c r="J61645" s="276"/>
    </row>
    <row r="61646" spans="1:10" s="275" customFormat="1" x14ac:dyDescent="0.2">
      <c r="A61646" s="274"/>
      <c r="C61646" s="276"/>
      <c r="D61646" s="277"/>
      <c r="E61646" s="278"/>
      <c r="F61646" s="279"/>
      <c r="G61646" s="279"/>
      <c r="H61646" s="279"/>
      <c r="I61646" s="280"/>
      <c r="J61646" s="276"/>
    </row>
    <row r="61647" spans="1:10" s="275" customFormat="1" x14ac:dyDescent="0.2">
      <c r="A61647" s="274"/>
      <c r="C61647" s="276"/>
      <c r="D61647" s="277"/>
      <c r="E61647" s="278"/>
      <c r="F61647" s="279"/>
      <c r="G61647" s="279"/>
      <c r="H61647" s="279"/>
      <c r="I61647" s="280"/>
      <c r="J61647" s="276"/>
    </row>
    <row r="61648" spans="1:10" s="275" customFormat="1" x14ac:dyDescent="0.2">
      <c r="A61648" s="274"/>
      <c r="C61648" s="276"/>
      <c r="D61648" s="277"/>
      <c r="E61648" s="278"/>
      <c r="F61648" s="279"/>
      <c r="G61648" s="279"/>
      <c r="H61648" s="279"/>
      <c r="I61648" s="280"/>
      <c r="J61648" s="276"/>
    </row>
    <row r="61649" spans="1:10" s="275" customFormat="1" x14ac:dyDescent="0.2">
      <c r="A61649" s="274"/>
      <c r="C61649" s="276"/>
      <c r="D61649" s="277"/>
      <c r="E61649" s="278"/>
      <c r="F61649" s="279"/>
      <c r="G61649" s="279"/>
      <c r="H61649" s="279"/>
      <c r="I61649" s="280"/>
      <c r="J61649" s="276"/>
    </row>
    <row r="61650" spans="1:10" s="275" customFormat="1" x14ac:dyDescent="0.2">
      <c r="A61650" s="274"/>
      <c r="C61650" s="276"/>
      <c r="D61650" s="277"/>
      <c r="E61650" s="278"/>
      <c r="F61650" s="279"/>
      <c r="G61650" s="279"/>
      <c r="H61650" s="279"/>
      <c r="I61650" s="280"/>
      <c r="J61650" s="276"/>
    </row>
    <row r="61651" spans="1:10" s="275" customFormat="1" x14ac:dyDescent="0.2">
      <c r="A61651" s="274"/>
      <c r="C61651" s="276"/>
      <c r="D61651" s="277"/>
      <c r="E61651" s="278"/>
      <c r="F61651" s="279"/>
      <c r="G61651" s="279"/>
      <c r="H61651" s="279"/>
      <c r="I61651" s="280"/>
      <c r="J61651" s="276"/>
    </row>
    <row r="61652" spans="1:10" s="275" customFormat="1" x14ac:dyDescent="0.2">
      <c r="A61652" s="274"/>
      <c r="C61652" s="276"/>
      <c r="D61652" s="277"/>
      <c r="E61652" s="278"/>
      <c r="F61652" s="279"/>
      <c r="G61652" s="279"/>
      <c r="H61652" s="279"/>
      <c r="I61652" s="280"/>
      <c r="J61652" s="276"/>
    </row>
    <row r="61653" spans="1:10" s="275" customFormat="1" x14ac:dyDescent="0.2">
      <c r="A61653" s="274"/>
      <c r="C61653" s="276"/>
      <c r="D61653" s="277"/>
      <c r="E61653" s="278"/>
      <c r="F61653" s="279"/>
      <c r="G61653" s="279"/>
      <c r="H61653" s="279"/>
      <c r="I61653" s="280"/>
      <c r="J61653" s="276"/>
    </row>
    <row r="61654" spans="1:10" s="275" customFormat="1" x14ac:dyDescent="0.2">
      <c r="A61654" s="274"/>
      <c r="C61654" s="276"/>
      <c r="D61654" s="277"/>
      <c r="E61654" s="278"/>
      <c r="F61654" s="279"/>
      <c r="G61654" s="279"/>
      <c r="H61654" s="279"/>
      <c r="I61654" s="280"/>
      <c r="J61654" s="276"/>
    </row>
    <row r="61655" spans="1:10" s="275" customFormat="1" x14ac:dyDescent="0.2">
      <c r="A61655" s="274"/>
      <c r="C61655" s="276"/>
      <c r="D61655" s="277"/>
      <c r="E61655" s="278"/>
      <c r="F61655" s="279"/>
      <c r="G61655" s="279"/>
      <c r="H61655" s="279"/>
      <c r="I61655" s="280"/>
      <c r="J61655" s="276"/>
    </row>
    <row r="61656" spans="1:10" s="275" customFormat="1" x14ac:dyDescent="0.2">
      <c r="A61656" s="274"/>
      <c r="C61656" s="276"/>
      <c r="D61656" s="277"/>
      <c r="E61656" s="278"/>
      <c r="F61656" s="279"/>
      <c r="G61656" s="279"/>
      <c r="H61656" s="279"/>
      <c r="I61656" s="280"/>
      <c r="J61656" s="276"/>
    </row>
    <row r="61657" spans="1:10" s="275" customFormat="1" x14ac:dyDescent="0.2">
      <c r="A61657" s="274"/>
      <c r="C61657" s="276"/>
      <c r="D61657" s="277"/>
      <c r="E61657" s="278"/>
      <c r="F61657" s="279"/>
      <c r="G61657" s="279"/>
      <c r="H61657" s="279"/>
      <c r="I61657" s="280"/>
      <c r="J61657" s="276"/>
    </row>
    <row r="61658" spans="1:10" s="275" customFormat="1" x14ac:dyDescent="0.2">
      <c r="A61658" s="274"/>
      <c r="C61658" s="276"/>
      <c r="D61658" s="277"/>
      <c r="E61658" s="278"/>
      <c r="F61658" s="279"/>
      <c r="G61658" s="279"/>
      <c r="H61658" s="279"/>
      <c r="I61658" s="280"/>
      <c r="J61658" s="276"/>
    </row>
    <row r="61659" spans="1:10" s="275" customFormat="1" x14ac:dyDescent="0.2">
      <c r="A61659" s="274"/>
      <c r="C61659" s="276"/>
      <c r="D61659" s="277"/>
      <c r="E61659" s="278"/>
      <c r="F61659" s="279"/>
      <c r="G61659" s="279"/>
      <c r="H61659" s="279"/>
      <c r="I61659" s="280"/>
      <c r="J61659" s="276"/>
    </row>
    <row r="61660" spans="1:10" s="275" customFormat="1" x14ac:dyDescent="0.2">
      <c r="A61660" s="274"/>
      <c r="C61660" s="276"/>
      <c r="D61660" s="277"/>
      <c r="E61660" s="278"/>
      <c r="F61660" s="279"/>
      <c r="G61660" s="279"/>
      <c r="H61660" s="279"/>
      <c r="I61660" s="280"/>
      <c r="J61660" s="276"/>
    </row>
    <row r="61661" spans="1:10" s="275" customFormat="1" x14ac:dyDescent="0.2">
      <c r="A61661" s="274"/>
      <c r="C61661" s="276"/>
      <c r="D61661" s="277"/>
      <c r="E61661" s="278"/>
      <c r="F61661" s="279"/>
      <c r="G61661" s="279"/>
      <c r="H61661" s="279"/>
      <c r="I61661" s="280"/>
      <c r="J61661" s="276"/>
    </row>
    <row r="61662" spans="1:10" s="275" customFormat="1" x14ac:dyDescent="0.2">
      <c r="A61662" s="274"/>
      <c r="C61662" s="276"/>
      <c r="D61662" s="277"/>
      <c r="E61662" s="278"/>
      <c r="F61662" s="279"/>
      <c r="G61662" s="279"/>
      <c r="H61662" s="279"/>
      <c r="I61662" s="280"/>
      <c r="J61662" s="276"/>
    </row>
    <row r="61663" spans="1:10" s="275" customFormat="1" x14ac:dyDescent="0.2">
      <c r="A61663" s="274"/>
      <c r="C61663" s="276"/>
      <c r="D61663" s="277"/>
      <c r="E61663" s="278"/>
      <c r="F61663" s="279"/>
      <c r="G61663" s="279"/>
      <c r="H61663" s="279"/>
      <c r="I61663" s="280"/>
      <c r="J61663" s="276"/>
    </row>
    <row r="61664" spans="1:10" s="275" customFormat="1" x14ac:dyDescent="0.2">
      <c r="A61664" s="274"/>
      <c r="C61664" s="276"/>
      <c r="D61664" s="277"/>
      <c r="E61664" s="278"/>
      <c r="F61664" s="279"/>
      <c r="G61664" s="279"/>
      <c r="H61664" s="279"/>
      <c r="I61664" s="280"/>
      <c r="J61664" s="276"/>
    </row>
    <row r="61665" spans="1:10" s="275" customFormat="1" x14ac:dyDescent="0.2">
      <c r="A61665" s="274"/>
      <c r="C61665" s="276"/>
      <c r="D61665" s="277"/>
      <c r="E61665" s="278"/>
      <c r="F61665" s="279"/>
      <c r="G61665" s="279"/>
      <c r="H61665" s="279"/>
      <c r="I61665" s="280"/>
      <c r="J61665" s="276"/>
    </row>
    <row r="61666" spans="1:10" s="275" customFormat="1" x14ac:dyDescent="0.2">
      <c r="A61666" s="274"/>
      <c r="C61666" s="276"/>
      <c r="D61666" s="277"/>
      <c r="E61666" s="278"/>
      <c r="F61666" s="279"/>
      <c r="G61666" s="279"/>
      <c r="H61666" s="279"/>
      <c r="I61666" s="280"/>
      <c r="J61666" s="276"/>
    </row>
    <row r="61667" spans="1:10" s="275" customFormat="1" x14ac:dyDescent="0.2">
      <c r="A61667" s="274"/>
      <c r="C61667" s="276"/>
      <c r="D61667" s="277"/>
      <c r="E61667" s="278"/>
      <c r="F61667" s="279"/>
      <c r="G61667" s="279"/>
      <c r="H61667" s="279"/>
      <c r="I61667" s="280"/>
      <c r="J61667" s="276"/>
    </row>
    <row r="61668" spans="1:10" s="275" customFormat="1" x14ac:dyDescent="0.2">
      <c r="A61668" s="274"/>
      <c r="C61668" s="276"/>
      <c r="D61668" s="277"/>
      <c r="E61668" s="278"/>
      <c r="F61668" s="279"/>
      <c r="G61668" s="279"/>
      <c r="H61668" s="279"/>
      <c r="I61668" s="280"/>
      <c r="J61668" s="276"/>
    </row>
    <row r="61669" spans="1:10" s="275" customFormat="1" x14ac:dyDescent="0.2">
      <c r="A61669" s="274"/>
      <c r="C61669" s="276"/>
      <c r="D61669" s="277"/>
      <c r="E61669" s="278"/>
      <c r="F61669" s="279"/>
      <c r="G61669" s="279"/>
      <c r="H61669" s="279"/>
      <c r="I61669" s="280"/>
      <c r="J61669" s="276"/>
    </row>
    <row r="61670" spans="1:10" s="275" customFormat="1" x14ac:dyDescent="0.2">
      <c r="A61670" s="274"/>
      <c r="C61670" s="276"/>
      <c r="D61670" s="277"/>
      <c r="E61670" s="278"/>
      <c r="F61670" s="279"/>
      <c r="G61670" s="279"/>
      <c r="H61670" s="279"/>
      <c r="I61670" s="280"/>
      <c r="J61670" s="276"/>
    </row>
    <row r="61671" spans="1:10" s="275" customFormat="1" x14ac:dyDescent="0.2">
      <c r="A61671" s="274"/>
      <c r="C61671" s="276"/>
      <c r="D61671" s="277"/>
      <c r="E61671" s="278"/>
      <c r="F61671" s="279"/>
      <c r="G61671" s="279"/>
      <c r="H61671" s="279"/>
      <c r="I61671" s="280"/>
      <c r="J61671" s="276"/>
    </row>
    <row r="61672" spans="1:10" s="275" customFormat="1" x14ac:dyDescent="0.2">
      <c r="A61672" s="274"/>
      <c r="C61672" s="276"/>
      <c r="D61672" s="277"/>
      <c r="E61672" s="278"/>
      <c r="F61672" s="279"/>
      <c r="G61672" s="279"/>
      <c r="H61672" s="279"/>
      <c r="I61672" s="280"/>
      <c r="J61672" s="276"/>
    </row>
    <row r="61673" spans="1:10" s="275" customFormat="1" x14ac:dyDescent="0.2">
      <c r="A61673" s="274"/>
      <c r="C61673" s="276"/>
      <c r="D61673" s="277"/>
      <c r="E61673" s="278"/>
      <c r="F61673" s="279"/>
      <c r="G61673" s="279"/>
      <c r="H61673" s="279"/>
      <c r="I61673" s="280"/>
      <c r="J61673" s="276"/>
    </row>
    <row r="61674" spans="1:10" s="275" customFormat="1" x14ac:dyDescent="0.2">
      <c r="A61674" s="274"/>
      <c r="C61674" s="276"/>
      <c r="D61674" s="277"/>
      <c r="E61674" s="278"/>
      <c r="F61674" s="279"/>
      <c r="G61674" s="279"/>
      <c r="H61674" s="279"/>
      <c r="I61674" s="280"/>
      <c r="J61674" s="276"/>
    </row>
    <row r="61675" spans="1:10" s="275" customFormat="1" x14ac:dyDescent="0.2">
      <c r="A61675" s="274"/>
      <c r="C61675" s="276"/>
      <c r="D61675" s="277"/>
      <c r="E61675" s="278"/>
      <c r="F61675" s="279"/>
      <c r="G61675" s="279"/>
      <c r="H61675" s="279"/>
      <c r="I61675" s="280"/>
      <c r="J61675" s="276"/>
    </row>
    <row r="61676" spans="1:10" s="275" customFormat="1" x14ac:dyDescent="0.2">
      <c r="A61676" s="274"/>
      <c r="C61676" s="276"/>
      <c r="D61676" s="277"/>
      <c r="E61676" s="278"/>
      <c r="F61676" s="279"/>
      <c r="G61676" s="279"/>
      <c r="H61676" s="279"/>
      <c r="I61676" s="280"/>
      <c r="J61676" s="276"/>
    </row>
    <row r="61677" spans="1:10" s="275" customFormat="1" x14ac:dyDescent="0.2">
      <c r="A61677" s="274"/>
      <c r="C61677" s="276"/>
      <c r="D61677" s="277"/>
      <c r="E61677" s="278"/>
      <c r="F61677" s="279"/>
      <c r="G61677" s="279"/>
      <c r="H61677" s="279"/>
      <c r="I61677" s="280"/>
      <c r="J61677" s="276"/>
    </row>
    <row r="61678" spans="1:10" s="275" customFormat="1" x14ac:dyDescent="0.2">
      <c r="A61678" s="274"/>
      <c r="C61678" s="276"/>
      <c r="D61678" s="277"/>
      <c r="E61678" s="278"/>
      <c r="F61678" s="279"/>
      <c r="G61678" s="279"/>
      <c r="H61678" s="279"/>
      <c r="I61678" s="280"/>
      <c r="J61678" s="276"/>
    </row>
    <row r="61679" spans="1:10" s="275" customFormat="1" x14ac:dyDescent="0.2">
      <c r="A61679" s="274"/>
      <c r="C61679" s="276"/>
      <c r="D61679" s="277"/>
      <c r="E61679" s="278"/>
      <c r="F61679" s="279"/>
      <c r="G61679" s="279"/>
      <c r="H61679" s="279"/>
      <c r="I61679" s="280"/>
      <c r="J61679" s="276"/>
    </row>
    <row r="61680" spans="1:10" s="275" customFormat="1" x14ac:dyDescent="0.2">
      <c r="A61680" s="274"/>
      <c r="C61680" s="276"/>
      <c r="D61680" s="277"/>
      <c r="E61680" s="278"/>
      <c r="F61680" s="279"/>
      <c r="G61680" s="279"/>
      <c r="H61680" s="279"/>
      <c r="I61680" s="280"/>
      <c r="J61680" s="276"/>
    </row>
    <row r="61681" spans="1:10" s="275" customFormat="1" x14ac:dyDescent="0.2">
      <c r="A61681" s="274"/>
      <c r="C61681" s="276"/>
      <c r="D61681" s="277"/>
      <c r="E61681" s="278"/>
      <c r="F61681" s="279"/>
      <c r="G61681" s="279"/>
      <c r="H61681" s="279"/>
      <c r="I61681" s="280"/>
      <c r="J61681" s="276"/>
    </row>
    <row r="61682" spans="1:10" s="275" customFormat="1" x14ac:dyDescent="0.2">
      <c r="A61682" s="274"/>
      <c r="C61682" s="276"/>
      <c r="D61682" s="277"/>
      <c r="E61682" s="278"/>
      <c r="F61682" s="279"/>
      <c r="G61682" s="279"/>
      <c r="H61682" s="279"/>
      <c r="I61682" s="280"/>
      <c r="J61682" s="276"/>
    </row>
    <row r="61683" spans="1:10" s="275" customFormat="1" x14ac:dyDescent="0.2">
      <c r="A61683" s="274"/>
      <c r="C61683" s="276"/>
      <c r="D61683" s="277"/>
      <c r="E61683" s="278"/>
      <c r="F61683" s="279"/>
      <c r="G61683" s="279"/>
      <c r="H61683" s="279"/>
      <c r="I61683" s="280"/>
      <c r="J61683" s="276"/>
    </row>
    <row r="61684" spans="1:10" s="275" customFormat="1" x14ac:dyDescent="0.2">
      <c r="A61684" s="274"/>
      <c r="C61684" s="276"/>
      <c r="D61684" s="277"/>
      <c r="E61684" s="278"/>
      <c r="F61684" s="279"/>
      <c r="G61684" s="279"/>
      <c r="H61684" s="279"/>
      <c r="I61684" s="280"/>
      <c r="J61684" s="276"/>
    </row>
    <row r="61685" spans="1:10" s="275" customFormat="1" x14ac:dyDescent="0.2">
      <c r="A61685" s="274"/>
      <c r="C61685" s="276"/>
      <c r="D61685" s="277"/>
      <c r="E61685" s="278"/>
      <c r="F61685" s="279"/>
      <c r="G61685" s="279"/>
      <c r="H61685" s="279"/>
      <c r="I61685" s="280"/>
      <c r="J61685" s="276"/>
    </row>
    <row r="61686" spans="1:10" s="275" customFormat="1" x14ac:dyDescent="0.2">
      <c r="A61686" s="274"/>
      <c r="C61686" s="276"/>
      <c r="D61686" s="277"/>
      <c r="E61686" s="278"/>
      <c r="F61686" s="279"/>
      <c r="G61686" s="279"/>
      <c r="H61686" s="279"/>
      <c r="I61686" s="280"/>
      <c r="J61686" s="276"/>
    </row>
    <row r="61687" spans="1:10" s="275" customFormat="1" x14ac:dyDescent="0.2">
      <c r="A61687" s="274"/>
      <c r="C61687" s="276"/>
      <c r="D61687" s="277"/>
      <c r="E61687" s="278"/>
      <c r="F61687" s="279"/>
      <c r="G61687" s="279"/>
      <c r="H61687" s="279"/>
      <c r="I61687" s="280"/>
      <c r="J61687" s="276"/>
    </row>
    <row r="61688" spans="1:10" s="275" customFormat="1" x14ac:dyDescent="0.2">
      <c r="A61688" s="274"/>
      <c r="C61688" s="276"/>
      <c r="D61688" s="277"/>
      <c r="E61688" s="278"/>
      <c r="F61688" s="279"/>
      <c r="G61688" s="279"/>
      <c r="H61688" s="279"/>
      <c r="I61688" s="280"/>
      <c r="J61688" s="276"/>
    </row>
    <row r="61689" spans="1:10" s="275" customFormat="1" x14ac:dyDescent="0.2">
      <c r="A61689" s="274"/>
      <c r="C61689" s="276"/>
      <c r="D61689" s="277"/>
      <c r="E61689" s="278"/>
      <c r="F61689" s="279"/>
      <c r="G61689" s="279"/>
      <c r="H61689" s="279"/>
      <c r="I61689" s="280"/>
      <c r="J61689" s="276"/>
    </row>
    <row r="61690" spans="1:10" s="275" customFormat="1" x14ac:dyDescent="0.2">
      <c r="A61690" s="274"/>
      <c r="C61690" s="276"/>
      <c r="D61690" s="277"/>
      <c r="E61690" s="278"/>
      <c r="F61690" s="279"/>
      <c r="G61690" s="279"/>
      <c r="H61690" s="279"/>
      <c r="I61690" s="280"/>
      <c r="J61690" s="276"/>
    </row>
    <row r="61691" spans="1:10" s="275" customFormat="1" x14ac:dyDescent="0.2">
      <c r="A61691" s="274"/>
      <c r="C61691" s="276"/>
      <c r="D61691" s="277"/>
      <c r="E61691" s="278"/>
      <c r="F61691" s="279"/>
      <c r="G61691" s="279"/>
      <c r="H61691" s="279"/>
      <c r="I61691" s="280"/>
      <c r="J61691" s="276"/>
    </row>
    <row r="61692" spans="1:10" s="275" customFormat="1" x14ac:dyDescent="0.2">
      <c r="A61692" s="274"/>
      <c r="C61692" s="276"/>
      <c r="D61692" s="277"/>
      <c r="E61692" s="278"/>
      <c r="F61692" s="279"/>
      <c r="G61692" s="279"/>
      <c r="H61692" s="279"/>
      <c r="I61692" s="280"/>
      <c r="J61692" s="276"/>
    </row>
    <row r="61693" spans="1:10" s="275" customFormat="1" x14ac:dyDescent="0.2">
      <c r="A61693" s="274"/>
      <c r="C61693" s="276"/>
      <c r="D61693" s="277"/>
      <c r="E61693" s="278"/>
      <c r="F61693" s="279"/>
      <c r="G61693" s="279"/>
      <c r="H61693" s="279"/>
      <c r="I61693" s="280"/>
      <c r="J61693" s="276"/>
    </row>
    <row r="61694" spans="1:10" s="275" customFormat="1" x14ac:dyDescent="0.2">
      <c r="A61694" s="274"/>
      <c r="C61694" s="276"/>
      <c r="D61694" s="277"/>
      <c r="E61694" s="278"/>
      <c r="F61694" s="279"/>
      <c r="G61694" s="279"/>
      <c r="H61694" s="279"/>
      <c r="I61694" s="280"/>
      <c r="J61694" s="276"/>
    </row>
    <row r="61695" spans="1:10" s="275" customFormat="1" x14ac:dyDescent="0.2">
      <c r="A61695" s="274"/>
      <c r="C61695" s="276"/>
      <c r="D61695" s="277"/>
      <c r="E61695" s="278"/>
      <c r="F61695" s="279"/>
      <c r="G61695" s="279"/>
      <c r="H61695" s="279"/>
      <c r="I61695" s="280"/>
      <c r="J61695" s="276"/>
    </row>
    <row r="61696" spans="1:10" s="275" customFormat="1" x14ac:dyDescent="0.2">
      <c r="A61696" s="274"/>
      <c r="C61696" s="276"/>
      <c r="D61696" s="277"/>
      <c r="E61696" s="278"/>
      <c r="F61696" s="279"/>
      <c r="G61696" s="279"/>
      <c r="H61696" s="279"/>
      <c r="I61696" s="280"/>
      <c r="J61696" s="276"/>
    </row>
    <row r="61697" spans="1:10" s="275" customFormat="1" x14ac:dyDescent="0.2">
      <c r="A61697" s="274"/>
      <c r="C61697" s="276"/>
      <c r="D61697" s="277"/>
      <c r="E61697" s="278"/>
      <c r="F61697" s="279"/>
      <c r="G61697" s="279"/>
      <c r="H61697" s="279"/>
      <c r="I61697" s="280"/>
      <c r="J61697" s="276"/>
    </row>
    <row r="61698" spans="1:10" s="275" customFormat="1" x14ac:dyDescent="0.2">
      <c r="A61698" s="274"/>
      <c r="C61698" s="276"/>
      <c r="D61698" s="277"/>
      <c r="E61698" s="278"/>
      <c r="F61698" s="279"/>
      <c r="G61698" s="279"/>
      <c r="H61698" s="279"/>
      <c r="I61698" s="280"/>
      <c r="J61698" s="276"/>
    </row>
    <row r="61699" spans="1:10" s="275" customFormat="1" x14ac:dyDescent="0.2">
      <c r="A61699" s="274"/>
      <c r="C61699" s="276"/>
      <c r="D61699" s="277"/>
      <c r="E61699" s="278"/>
      <c r="F61699" s="279"/>
      <c r="G61699" s="279"/>
      <c r="H61699" s="279"/>
      <c r="I61699" s="280"/>
      <c r="J61699" s="276"/>
    </row>
    <row r="61700" spans="1:10" s="275" customFormat="1" x14ac:dyDescent="0.2">
      <c r="A61700" s="274"/>
      <c r="C61700" s="276"/>
      <c r="D61700" s="277"/>
      <c r="E61700" s="278"/>
      <c r="F61700" s="279"/>
      <c r="G61700" s="279"/>
      <c r="H61700" s="279"/>
      <c r="I61700" s="280"/>
      <c r="J61700" s="276"/>
    </row>
    <row r="61701" spans="1:10" s="275" customFormat="1" x14ac:dyDescent="0.2">
      <c r="A61701" s="274"/>
      <c r="C61701" s="276"/>
      <c r="D61701" s="277"/>
      <c r="E61701" s="278"/>
      <c r="F61701" s="279"/>
      <c r="G61701" s="279"/>
      <c r="H61701" s="279"/>
      <c r="I61701" s="280"/>
      <c r="J61701" s="276"/>
    </row>
    <row r="61702" spans="1:10" s="275" customFormat="1" x14ac:dyDescent="0.2">
      <c r="A61702" s="274"/>
      <c r="C61702" s="276"/>
      <c r="D61702" s="277"/>
      <c r="E61702" s="278"/>
      <c r="F61702" s="279"/>
      <c r="G61702" s="279"/>
      <c r="H61702" s="279"/>
      <c r="I61702" s="280"/>
      <c r="J61702" s="276"/>
    </row>
    <row r="61703" spans="1:10" s="275" customFormat="1" x14ac:dyDescent="0.2">
      <c r="A61703" s="274"/>
      <c r="C61703" s="276"/>
      <c r="D61703" s="277"/>
      <c r="E61703" s="278"/>
      <c r="F61703" s="279"/>
      <c r="G61703" s="279"/>
      <c r="H61703" s="279"/>
      <c r="I61703" s="280"/>
      <c r="J61703" s="276"/>
    </row>
    <row r="61704" spans="1:10" s="275" customFormat="1" x14ac:dyDescent="0.2">
      <c r="A61704" s="274"/>
      <c r="C61704" s="276"/>
      <c r="D61704" s="277"/>
      <c r="E61704" s="278"/>
      <c r="F61704" s="279"/>
      <c r="G61704" s="279"/>
      <c r="H61704" s="279"/>
      <c r="I61704" s="280"/>
      <c r="J61704" s="276"/>
    </row>
    <row r="61705" spans="1:10" s="275" customFormat="1" x14ac:dyDescent="0.2">
      <c r="A61705" s="274"/>
      <c r="C61705" s="276"/>
      <c r="D61705" s="277"/>
      <c r="E61705" s="278"/>
      <c r="F61705" s="279"/>
      <c r="G61705" s="279"/>
      <c r="H61705" s="279"/>
      <c r="I61705" s="280"/>
      <c r="J61705" s="276"/>
    </row>
    <row r="61706" spans="1:10" s="275" customFormat="1" x14ac:dyDescent="0.2">
      <c r="A61706" s="274"/>
      <c r="C61706" s="276"/>
      <c r="D61706" s="277"/>
      <c r="E61706" s="278"/>
      <c r="F61706" s="279"/>
      <c r="G61706" s="279"/>
      <c r="H61706" s="279"/>
      <c r="I61706" s="280"/>
      <c r="J61706" s="276"/>
    </row>
    <row r="61707" spans="1:10" s="275" customFormat="1" x14ac:dyDescent="0.2">
      <c r="A61707" s="274"/>
      <c r="C61707" s="276"/>
      <c r="D61707" s="277"/>
      <c r="E61707" s="278"/>
      <c r="F61707" s="279"/>
      <c r="G61707" s="279"/>
      <c r="H61707" s="279"/>
      <c r="I61707" s="280"/>
      <c r="J61707" s="276"/>
    </row>
    <row r="61708" spans="1:10" s="275" customFormat="1" x14ac:dyDescent="0.2">
      <c r="A61708" s="274"/>
      <c r="C61708" s="276"/>
      <c r="D61708" s="277"/>
      <c r="E61708" s="278"/>
      <c r="F61708" s="279"/>
      <c r="G61708" s="279"/>
      <c r="H61708" s="279"/>
      <c r="I61708" s="280"/>
      <c r="J61708" s="276"/>
    </row>
    <row r="61709" spans="1:10" s="275" customFormat="1" x14ac:dyDescent="0.2">
      <c r="A61709" s="274"/>
      <c r="C61709" s="276"/>
      <c r="D61709" s="277"/>
      <c r="E61709" s="278"/>
      <c r="F61709" s="279"/>
      <c r="G61709" s="279"/>
      <c r="H61709" s="279"/>
      <c r="I61709" s="280"/>
      <c r="J61709" s="276"/>
    </row>
    <row r="61710" spans="1:10" s="275" customFormat="1" x14ac:dyDescent="0.2">
      <c r="A61710" s="274"/>
      <c r="C61710" s="276"/>
      <c r="D61710" s="277"/>
      <c r="E61710" s="278"/>
      <c r="F61710" s="279"/>
      <c r="G61710" s="279"/>
      <c r="H61710" s="279"/>
      <c r="I61710" s="280"/>
      <c r="J61710" s="276"/>
    </row>
    <row r="61711" spans="1:10" s="275" customFormat="1" x14ac:dyDescent="0.2">
      <c r="A61711" s="274"/>
      <c r="C61711" s="276"/>
      <c r="D61711" s="277"/>
      <c r="E61711" s="278"/>
      <c r="F61711" s="279"/>
      <c r="G61711" s="279"/>
      <c r="H61711" s="279"/>
      <c r="I61711" s="280"/>
      <c r="J61711" s="276"/>
    </row>
    <row r="61712" spans="1:10" s="275" customFormat="1" x14ac:dyDescent="0.2">
      <c r="A61712" s="274"/>
      <c r="C61712" s="276"/>
      <c r="D61712" s="277"/>
      <c r="E61712" s="278"/>
      <c r="F61712" s="279"/>
      <c r="G61712" s="279"/>
      <c r="H61712" s="279"/>
      <c r="I61712" s="280"/>
      <c r="J61712" s="276"/>
    </row>
    <row r="61713" spans="1:10" s="275" customFormat="1" x14ac:dyDescent="0.2">
      <c r="A61713" s="274"/>
      <c r="C61713" s="276"/>
      <c r="D61713" s="277"/>
      <c r="E61713" s="278"/>
      <c r="F61713" s="279"/>
      <c r="G61713" s="279"/>
      <c r="H61713" s="279"/>
      <c r="I61713" s="280"/>
      <c r="J61713" s="276"/>
    </row>
    <row r="61714" spans="1:10" s="275" customFormat="1" x14ac:dyDescent="0.2">
      <c r="A61714" s="274"/>
      <c r="C61714" s="276"/>
      <c r="D61714" s="277"/>
      <c r="E61714" s="278"/>
      <c r="F61714" s="279"/>
      <c r="G61714" s="279"/>
      <c r="H61714" s="279"/>
      <c r="I61714" s="280"/>
      <c r="J61714" s="276"/>
    </row>
    <row r="61715" spans="1:10" s="275" customFormat="1" x14ac:dyDescent="0.2">
      <c r="A61715" s="274"/>
      <c r="C61715" s="276"/>
      <c r="D61715" s="277"/>
      <c r="E61715" s="278"/>
      <c r="F61715" s="279"/>
      <c r="G61715" s="279"/>
      <c r="H61715" s="279"/>
      <c r="I61715" s="280"/>
      <c r="J61715" s="276"/>
    </row>
    <row r="61716" spans="1:10" s="275" customFormat="1" x14ac:dyDescent="0.2">
      <c r="A61716" s="274"/>
      <c r="C61716" s="276"/>
      <c r="D61716" s="277"/>
      <c r="E61716" s="278"/>
      <c r="F61716" s="279"/>
      <c r="G61716" s="279"/>
      <c r="H61716" s="279"/>
      <c r="I61716" s="280"/>
      <c r="J61716" s="276"/>
    </row>
    <row r="61717" spans="1:10" s="275" customFormat="1" x14ac:dyDescent="0.2">
      <c r="A61717" s="274"/>
      <c r="C61717" s="276"/>
      <c r="D61717" s="277"/>
      <c r="E61717" s="278"/>
      <c r="F61717" s="279"/>
      <c r="G61717" s="279"/>
      <c r="H61717" s="279"/>
      <c r="I61717" s="280"/>
      <c r="J61717" s="276"/>
    </row>
    <row r="61718" spans="1:10" s="275" customFormat="1" x14ac:dyDescent="0.2">
      <c r="A61718" s="274"/>
      <c r="C61718" s="276"/>
      <c r="D61718" s="277"/>
      <c r="E61718" s="278"/>
      <c r="F61718" s="279"/>
      <c r="G61718" s="279"/>
      <c r="H61718" s="279"/>
      <c r="I61718" s="280"/>
      <c r="J61718" s="276"/>
    </row>
    <row r="61719" spans="1:10" s="275" customFormat="1" x14ac:dyDescent="0.2">
      <c r="A61719" s="274"/>
      <c r="C61719" s="276"/>
      <c r="D61719" s="277"/>
      <c r="E61719" s="278"/>
      <c r="F61719" s="279"/>
      <c r="G61719" s="279"/>
      <c r="H61719" s="279"/>
      <c r="I61719" s="280"/>
      <c r="J61719" s="276"/>
    </row>
    <row r="61720" spans="1:10" s="275" customFormat="1" x14ac:dyDescent="0.2">
      <c r="A61720" s="274"/>
      <c r="C61720" s="276"/>
      <c r="D61720" s="277"/>
      <c r="E61720" s="278"/>
      <c r="F61720" s="279"/>
      <c r="G61720" s="279"/>
      <c r="H61720" s="279"/>
      <c r="I61720" s="280"/>
      <c r="J61720" s="276"/>
    </row>
    <row r="61721" spans="1:10" s="275" customFormat="1" x14ac:dyDescent="0.2">
      <c r="A61721" s="274"/>
      <c r="C61721" s="276"/>
      <c r="D61721" s="277"/>
      <c r="E61721" s="278"/>
      <c r="F61721" s="279"/>
      <c r="G61721" s="279"/>
      <c r="H61721" s="279"/>
      <c r="I61721" s="280"/>
      <c r="J61721" s="276"/>
    </row>
    <row r="61722" spans="1:10" s="275" customFormat="1" x14ac:dyDescent="0.2">
      <c r="A61722" s="274"/>
      <c r="C61722" s="276"/>
      <c r="D61722" s="277"/>
      <c r="E61722" s="278"/>
      <c r="F61722" s="279"/>
      <c r="G61722" s="279"/>
      <c r="H61722" s="279"/>
      <c r="I61722" s="280"/>
      <c r="J61722" s="276"/>
    </row>
    <row r="61723" spans="1:10" s="275" customFormat="1" x14ac:dyDescent="0.2">
      <c r="A61723" s="274"/>
      <c r="C61723" s="276"/>
      <c r="D61723" s="277"/>
      <c r="E61723" s="278"/>
      <c r="F61723" s="279"/>
      <c r="G61723" s="279"/>
      <c r="H61723" s="279"/>
      <c r="I61723" s="280"/>
      <c r="J61723" s="276"/>
    </row>
    <row r="61724" spans="1:10" s="275" customFormat="1" x14ac:dyDescent="0.2">
      <c r="A61724" s="274"/>
      <c r="C61724" s="276"/>
      <c r="D61724" s="277"/>
      <c r="E61724" s="278"/>
      <c r="F61724" s="279"/>
      <c r="G61724" s="279"/>
      <c r="H61724" s="279"/>
      <c r="I61724" s="280"/>
      <c r="J61724" s="276"/>
    </row>
    <row r="61725" spans="1:10" s="275" customFormat="1" x14ac:dyDescent="0.2">
      <c r="A61725" s="274"/>
      <c r="C61725" s="276"/>
      <c r="D61725" s="277"/>
      <c r="E61725" s="278"/>
      <c r="F61725" s="279"/>
      <c r="G61725" s="279"/>
      <c r="H61725" s="279"/>
      <c r="I61725" s="280"/>
      <c r="J61725" s="276"/>
    </row>
    <row r="61726" spans="1:10" s="275" customFormat="1" x14ac:dyDescent="0.2">
      <c r="A61726" s="274"/>
      <c r="C61726" s="276"/>
      <c r="D61726" s="277"/>
      <c r="E61726" s="278"/>
      <c r="F61726" s="279"/>
      <c r="G61726" s="279"/>
      <c r="H61726" s="279"/>
      <c r="I61726" s="280"/>
      <c r="J61726" s="276"/>
    </row>
    <row r="61727" spans="1:10" s="275" customFormat="1" x14ac:dyDescent="0.2">
      <c r="A61727" s="274"/>
      <c r="C61727" s="276"/>
      <c r="D61727" s="277"/>
      <c r="E61727" s="278"/>
      <c r="F61727" s="279"/>
      <c r="G61727" s="279"/>
      <c r="H61727" s="279"/>
      <c r="I61727" s="280"/>
      <c r="J61727" s="276"/>
    </row>
    <row r="61728" spans="1:10" s="275" customFormat="1" x14ac:dyDescent="0.2">
      <c r="A61728" s="274"/>
      <c r="C61728" s="276"/>
      <c r="D61728" s="277"/>
      <c r="E61728" s="278"/>
      <c r="F61728" s="279"/>
      <c r="G61728" s="279"/>
      <c r="H61728" s="279"/>
      <c r="I61728" s="280"/>
      <c r="J61728" s="276"/>
    </row>
    <row r="61729" spans="1:10" s="275" customFormat="1" x14ac:dyDescent="0.2">
      <c r="A61729" s="274"/>
      <c r="C61729" s="276"/>
      <c r="D61729" s="277"/>
      <c r="E61729" s="278"/>
      <c r="F61729" s="279"/>
      <c r="G61729" s="279"/>
      <c r="H61729" s="279"/>
      <c r="I61729" s="280"/>
      <c r="J61729" s="276"/>
    </row>
    <row r="61730" spans="1:10" s="275" customFormat="1" x14ac:dyDescent="0.2">
      <c r="A61730" s="274"/>
      <c r="C61730" s="276"/>
      <c r="D61730" s="277"/>
      <c r="E61730" s="278"/>
      <c r="F61730" s="279"/>
      <c r="G61730" s="279"/>
      <c r="H61730" s="279"/>
      <c r="I61730" s="280"/>
      <c r="J61730" s="276"/>
    </row>
    <row r="61731" spans="1:10" s="275" customFormat="1" x14ac:dyDescent="0.2">
      <c r="A61731" s="274"/>
      <c r="C61731" s="276"/>
      <c r="D61731" s="277"/>
      <c r="E61731" s="278"/>
      <c r="F61731" s="279"/>
      <c r="G61731" s="279"/>
      <c r="H61731" s="279"/>
      <c r="I61731" s="280"/>
      <c r="J61731" s="276"/>
    </row>
    <row r="61732" spans="1:10" s="275" customFormat="1" x14ac:dyDescent="0.2">
      <c r="A61732" s="274"/>
      <c r="C61732" s="276"/>
      <c r="D61732" s="277"/>
      <c r="E61732" s="278"/>
      <c r="F61732" s="279"/>
      <c r="G61732" s="279"/>
      <c r="H61732" s="279"/>
      <c r="I61732" s="280"/>
      <c r="J61732" s="276"/>
    </row>
    <row r="61733" spans="1:10" s="275" customFormat="1" x14ac:dyDescent="0.2">
      <c r="A61733" s="274"/>
      <c r="C61733" s="276"/>
      <c r="D61733" s="277"/>
      <c r="E61733" s="278"/>
      <c r="F61733" s="279"/>
      <c r="G61733" s="279"/>
      <c r="H61733" s="279"/>
      <c r="I61733" s="280"/>
      <c r="J61733" s="276"/>
    </row>
    <row r="61734" spans="1:10" s="275" customFormat="1" x14ac:dyDescent="0.2">
      <c r="A61734" s="274"/>
      <c r="C61734" s="276"/>
      <c r="D61734" s="277"/>
      <c r="E61734" s="278"/>
      <c r="F61734" s="279"/>
      <c r="G61734" s="279"/>
      <c r="H61734" s="279"/>
      <c r="I61734" s="280"/>
      <c r="J61734" s="276"/>
    </row>
    <row r="61735" spans="1:10" s="275" customFormat="1" x14ac:dyDescent="0.2">
      <c r="A61735" s="274"/>
      <c r="C61735" s="276"/>
      <c r="D61735" s="277"/>
      <c r="E61735" s="278"/>
      <c r="F61735" s="279"/>
      <c r="G61735" s="279"/>
      <c r="H61735" s="279"/>
      <c r="I61735" s="280"/>
      <c r="J61735" s="276"/>
    </row>
    <row r="61736" spans="1:10" s="275" customFormat="1" x14ac:dyDescent="0.2">
      <c r="A61736" s="274"/>
      <c r="C61736" s="276"/>
      <c r="D61736" s="277"/>
      <c r="E61736" s="278"/>
      <c r="F61736" s="279"/>
      <c r="G61736" s="279"/>
      <c r="H61736" s="279"/>
      <c r="I61736" s="280"/>
      <c r="J61736" s="276"/>
    </row>
    <row r="61737" spans="1:10" s="275" customFormat="1" x14ac:dyDescent="0.2">
      <c r="A61737" s="274"/>
      <c r="C61737" s="276"/>
      <c r="D61737" s="277"/>
      <c r="E61737" s="278"/>
      <c r="F61737" s="279"/>
      <c r="G61737" s="279"/>
      <c r="H61737" s="279"/>
      <c r="I61737" s="280"/>
      <c r="J61737" s="276"/>
    </row>
    <row r="61738" spans="1:10" s="275" customFormat="1" x14ac:dyDescent="0.2">
      <c r="A61738" s="274"/>
      <c r="C61738" s="276"/>
      <c r="D61738" s="277"/>
      <c r="E61738" s="278"/>
      <c r="F61738" s="279"/>
      <c r="G61738" s="279"/>
      <c r="H61738" s="279"/>
      <c r="I61738" s="280"/>
      <c r="J61738" s="276"/>
    </row>
    <row r="61739" spans="1:10" s="275" customFormat="1" x14ac:dyDescent="0.2">
      <c r="A61739" s="274"/>
      <c r="C61739" s="276"/>
      <c r="D61739" s="277"/>
      <c r="E61739" s="278"/>
      <c r="F61739" s="279"/>
      <c r="G61739" s="279"/>
      <c r="H61739" s="279"/>
      <c r="I61739" s="280"/>
      <c r="J61739" s="276"/>
    </row>
    <row r="61740" spans="1:10" s="275" customFormat="1" x14ac:dyDescent="0.2">
      <c r="A61740" s="274"/>
      <c r="C61740" s="276"/>
      <c r="D61740" s="277"/>
      <c r="E61740" s="278"/>
      <c r="F61740" s="279"/>
      <c r="G61740" s="279"/>
      <c r="H61740" s="279"/>
      <c r="I61740" s="280"/>
      <c r="J61740" s="276"/>
    </row>
    <row r="61741" spans="1:10" s="275" customFormat="1" x14ac:dyDescent="0.2">
      <c r="A61741" s="274"/>
      <c r="C61741" s="276"/>
      <c r="D61741" s="277"/>
      <c r="E61741" s="278"/>
      <c r="F61741" s="279"/>
      <c r="G61741" s="279"/>
      <c r="H61741" s="279"/>
      <c r="I61741" s="280"/>
      <c r="J61741" s="276"/>
    </row>
    <row r="61742" spans="1:10" s="275" customFormat="1" x14ac:dyDescent="0.2">
      <c r="A61742" s="274"/>
      <c r="C61742" s="276"/>
      <c r="D61742" s="277"/>
      <c r="E61742" s="278"/>
      <c r="F61742" s="279"/>
      <c r="G61742" s="279"/>
      <c r="H61742" s="279"/>
      <c r="I61742" s="280"/>
      <c r="J61742" s="276"/>
    </row>
    <row r="61743" spans="1:10" s="275" customFormat="1" x14ac:dyDescent="0.2">
      <c r="A61743" s="274"/>
      <c r="C61743" s="276"/>
      <c r="D61743" s="277"/>
      <c r="E61743" s="278"/>
      <c r="F61743" s="279"/>
      <c r="G61743" s="279"/>
      <c r="H61743" s="279"/>
      <c r="I61743" s="280"/>
      <c r="J61743" s="276"/>
    </row>
    <row r="61744" spans="1:10" s="275" customFormat="1" x14ac:dyDescent="0.2">
      <c r="A61744" s="274"/>
      <c r="C61744" s="276"/>
      <c r="D61744" s="277"/>
      <c r="E61744" s="278"/>
      <c r="F61744" s="279"/>
      <c r="G61744" s="279"/>
      <c r="H61744" s="279"/>
      <c r="I61744" s="280"/>
      <c r="J61744" s="276"/>
    </row>
    <row r="61745" spans="1:10" s="275" customFormat="1" x14ac:dyDescent="0.2">
      <c r="A61745" s="274"/>
      <c r="C61745" s="276"/>
      <c r="D61745" s="277"/>
      <c r="E61745" s="278"/>
      <c r="F61745" s="279"/>
      <c r="G61745" s="279"/>
      <c r="H61745" s="279"/>
      <c r="I61745" s="280"/>
      <c r="J61745" s="276"/>
    </row>
    <row r="61746" spans="1:10" s="275" customFormat="1" x14ac:dyDescent="0.2">
      <c r="A61746" s="274"/>
      <c r="C61746" s="276"/>
      <c r="D61746" s="277"/>
      <c r="E61746" s="278"/>
      <c r="F61746" s="279"/>
      <c r="G61746" s="279"/>
      <c r="H61746" s="279"/>
      <c r="I61746" s="280"/>
      <c r="J61746" s="276"/>
    </row>
    <row r="61747" spans="1:10" s="275" customFormat="1" x14ac:dyDescent="0.2">
      <c r="A61747" s="274"/>
      <c r="C61747" s="276"/>
      <c r="D61747" s="277"/>
      <c r="E61747" s="278"/>
      <c r="F61747" s="279"/>
      <c r="G61747" s="279"/>
      <c r="H61747" s="279"/>
      <c r="I61747" s="280"/>
      <c r="J61747" s="276"/>
    </row>
    <row r="61748" spans="1:10" s="275" customFormat="1" x14ac:dyDescent="0.2">
      <c r="A61748" s="274"/>
      <c r="C61748" s="276"/>
      <c r="D61748" s="277"/>
      <c r="E61748" s="278"/>
      <c r="F61748" s="279"/>
      <c r="G61748" s="279"/>
      <c r="H61748" s="279"/>
      <c r="I61748" s="280"/>
      <c r="J61748" s="276"/>
    </row>
    <row r="61749" spans="1:10" s="275" customFormat="1" x14ac:dyDescent="0.2">
      <c r="A61749" s="274"/>
      <c r="C61749" s="276"/>
      <c r="D61749" s="277"/>
      <c r="E61749" s="278"/>
      <c r="F61749" s="279"/>
      <c r="G61749" s="279"/>
      <c r="H61749" s="279"/>
      <c r="I61749" s="280"/>
      <c r="J61749" s="276"/>
    </row>
    <row r="61750" spans="1:10" s="275" customFormat="1" x14ac:dyDescent="0.2">
      <c r="A61750" s="274"/>
      <c r="C61750" s="276"/>
      <c r="D61750" s="277"/>
      <c r="E61750" s="278"/>
      <c r="F61750" s="279"/>
      <c r="G61750" s="279"/>
      <c r="H61750" s="279"/>
      <c r="I61750" s="280"/>
      <c r="J61750" s="276"/>
    </row>
    <row r="61751" spans="1:10" s="275" customFormat="1" x14ac:dyDescent="0.2">
      <c r="A61751" s="274"/>
      <c r="C61751" s="276"/>
      <c r="D61751" s="277"/>
      <c r="E61751" s="278"/>
      <c r="F61751" s="279"/>
      <c r="G61751" s="279"/>
      <c r="H61751" s="279"/>
      <c r="I61751" s="280"/>
      <c r="J61751" s="276"/>
    </row>
    <row r="61752" spans="1:10" s="275" customFormat="1" x14ac:dyDescent="0.2">
      <c r="A61752" s="274"/>
      <c r="C61752" s="276"/>
      <c r="D61752" s="277"/>
      <c r="E61752" s="278"/>
      <c r="F61752" s="279"/>
      <c r="G61752" s="279"/>
      <c r="H61752" s="279"/>
      <c r="I61752" s="280"/>
      <c r="J61752" s="276"/>
    </row>
    <row r="61753" spans="1:10" s="275" customFormat="1" x14ac:dyDescent="0.2">
      <c r="A61753" s="274"/>
      <c r="C61753" s="276"/>
      <c r="D61753" s="277"/>
      <c r="E61753" s="278"/>
      <c r="F61753" s="279"/>
      <c r="G61753" s="279"/>
      <c r="H61753" s="279"/>
      <c r="I61753" s="280"/>
      <c r="J61753" s="276"/>
    </row>
    <row r="61754" spans="1:10" s="275" customFormat="1" x14ac:dyDescent="0.2">
      <c r="A61754" s="274"/>
      <c r="C61754" s="276"/>
      <c r="D61754" s="277"/>
      <c r="E61754" s="278"/>
      <c r="F61754" s="279"/>
      <c r="G61754" s="279"/>
      <c r="H61754" s="279"/>
      <c r="I61754" s="280"/>
      <c r="J61754" s="276"/>
    </row>
    <row r="61755" spans="1:10" s="275" customFormat="1" x14ac:dyDescent="0.2">
      <c r="A61755" s="274"/>
      <c r="C61755" s="276"/>
      <c r="D61755" s="277"/>
      <c r="E61755" s="278"/>
      <c r="F61755" s="279"/>
      <c r="G61755" s="279"/>
      <c r="H61755" s="279"/>
      <c r="I61755" s="280"/>
      <c r="J61755" s="276"/>
    </row>
    <row r="61756" spans="1:10" s="275" customFormat="1" x14ac:dyDescent="0.2">
      <c r="A61756" s="274"/>
      <c r="C61756" s="276"/>
      <c r="D61756" s="277"/>
      <c r="E61756" s="278"/>
      <c r="F61756" s="279"/>
      <c r="G61756" s="279"/>
      <c r="H61756" s="279"/>
      <c r="I61756" s="280"/>
      <c r="J61756" s="276"/>
    </row>
    <row r="61757" spans="1:10" s="275" customFormat="1" x14ac:dyDescent="0.2">
      <c r="A61757" s="274"/>
      <c r="C61757" s="276"/>
      <c r="D61757" s="277"/>
      <c r="E61757" s="278"/>
      <c r="F61757" s="279"/>
      <c r="G61757" s="279"/>
      <c r="H61757" s="279"/>
      <c r="I61757" s="280"/>
      <c r="J61757" s="276"/>
    </row>
    <row r="61758" spans="1:10" s="275" customFormat="1" x14ac:dyDescent="0.2">
      <c r="A61758" s="274"/>
      <c r="C61758" s="276"/>
      <c r="D61758" s="277"/>
      <c r="E61758" s="278"/>
      <c r="F61758" s="279"/>
      <c r="G61758" s="279"/>
      <c r="H61758" s="279"/>
      <c r="I61758" s="280"/>
      <c r="J61758" s="276"/>
    </row>
    <row r="61759" spans="1:10" s="275" customFormat="1" x14ac:dyDescent="0.2">
      <c r="A61759" s="274"/>
      <c r="C61759" s="276"/>
      <c r="D61759" s="277"/>
      <c r="E61759" s="278"/>
      <c r="F61759" s="279"/>
      <c r="G61759" s="279"/>
      <c r="H61759" s="279"/>
      <c r="I61759" s="280"/>
      <c r="J61759" s="276"/>
    </row>
    <row r="61760" spans="1:10" s="275" customFormat="1" x14ac:dyDescent="0.2">
      <c r="A61760" s="274"/>
      <c r="C61760" s="276"/>
      <c r="D61760" s="277"/>
      <c r="E61760" s="278"/>
      <c r="F61760" s="279"/>
      <c r="G61760" s="279"/>
      <c r="H61760" s="279"/>
      <c r="I61760" s="280"/>
      <c r="J61760" s="276"/>
    </row>
    <row r="61761" spans="1:10" s="275" customFormat="1" x14ac:dyDescent="0.2">
      <c r="A61761" s="274"/>
      <c r="C61761" s="276"/>
      <c r="D61761" s="277"/>
      <c r="E61761" s="278"/>
      <c r="F61761" s="279"/>
      <c r="G61761" s="279"/>
      <c r="H61761" s="279"/>
      <c r="I61761" s="280"/>
      <c r="J61761" s="276"/>
    </row>
    <row r="61762" spans="1:10" s="275" customFormat="1" x14ac:dyDescent="0.2">
      <c r="A61762" s="274"/>
      <c r="C61762" s="276"/>
      <c r="D61762" s="277"/>
      <c r="E61762" s="278"/>
      <c r="F61762" s="279"/>
      <c r="G61762" s="279"/>
      <c r="H61762" s="279"/>
      <c r="I61762" s="280"/>
      <c r="J61762" s="276"/>
    </row>
    <row r="61763" spans="1:10" s="275" customFormat="1" x14ac:dyDescent="0.2">
      <c r="A61763" s="274"/>
      <c r="C61763" s="276"/>
      <c r="D61763" s="277"/>
      <c r="E61763" s="278"/>
      <c r="F61763" s="279"/>
      <c r="G61763" s="279"/>
      <c r="H61763" s="279"/>
      <c r="I61763" s="280"/>
      <c r="J61763" s="276"/>
    </row>
    <row r="61764" spans="1:10" s="275" customFormat="1" x14ac:dyDescent="0.2">
      <c r="A61764" s="274"/>
      <c r="C61764" s="276"/>
      <c r="D61764" s="277"/>
      <c r="E61764" s="278"/>
      <c r="F61764" s="279"/>
      <c r="G61764" s="279"/>
      <c r="H61764" s="279"/>
      <c r="I61764" s="280"/>
      <c r="J61764" s="276"/>
    </row>
    <row r="61765" spans="1:10" s="275" customFormat="1" x14ac:dyDescent="0.2">
      <c r="A61765" s="274"/>
      <c r="C61765" s="276"/>
      <c r="D61765" s="277"/>
      <c r="E61765" s="278"/>
      <c r="F61765" s="279"/>
      <c r="G61765" s="279"/>
      <c r="H61765" s="279"/>
      <c r="I61765" s="280"/>
      <c r="J61765" s="276"/>
    </row>
    <row r="61766" spans="1:10" s="275" customFormat="1" x14ac:dyDescent="0.2">
      <c r="A61766" s="274"/>
      <c r="C61766" s="276"/>
      <c r="D61766" s="277"/>
      <c r="E61766" s="278"/>
      <c r="F61766" s="279"/>
      <c r="G61766" s="279"/>
      <c r="H61766" s="279"/>
      <c r="I61766" s="280"/>
      <c r="J61766" s="276"/>
    </row>
    <row r="61767" spans="1:10" s="275" customFormat="1" x14ac:dyDescent="0.2">
      <c r="A61767" s="274"/>
      <c r="C61767" s="276"/>
      <c r="D61767" s="277"/>
      <c r="E61767" s="278"/>
      <c r="F61767" s="279"/>
      <c r="G61767" s="279"/>
      <c r="H61767" s="279"/>
      <c r="I61767" s="280"/>
      <c r="J61767" s="276"/>
    </row>
    <row r="61768" spans="1:10" s="275" customFormat="1" x14ac:dyDescent="0.2">
      <c r="A61768" s="274"/>
      <c r="C61768" s="276"/>
      <c r="D61768" s="277"/>
      <c r="E61768" s="278"/>
      <c r="F61768" s="279"/>
      <c r="G61768" s="279"/>
      <c r="H61768" s="279"/>
      <c r="I61768" s="280"/>
      <c r="J61768" s="276"/>
    </row>
    <row r="61769" spans="1:10" s="275" customFormat="1" x14ac:dyDescent="0.2">
      <c r="A61769" s="274"/>
      <c r="C61769" s="276"/>
      <c r="D61769" s="277"/>
      <c r="E61769" s="278"/>
      <c r="F61769" s="279"/>
      <c r="G61769" s="279"/>
      <c r="H61769" s="279"/>
      <c r="I61769" s="280"/>
      <c r="J61769" s="276"/>
    </row>
    <row r="61770" spans="1:10" s="275" customFormat="1" x14ac:dyDescent="0.2">
      <c r="A61770" s="274"/>
      <c r="C61770" s="276"/>
      <c r="D61770" s="277"/>
      <c r="E61770" s="278"/>
      <c r="F61770" s="279"/>
      <c r="G61770" s="279"/>
      <c r="H61770" s="279"/>
      <c r="I61770" s="280"/>
      <c r="J61770" s="276"/>
    </row>
    <row r="61771" spans="1:10" s="275" customFormat="1" x14ac:dyDescent="0.2">
      <c r="A61771" s="274"/>
      <c r="C61771" s="276"/>
      <c r="D61771" s="277"/>
      <c r="E61771" s="278"/>
      <c r="F61771" s="279"/>
      <c r="G61771" s="279"/>
      <c r="H61771" s="279"/>
      <c r="I61771" s="280"/>
      <c r="J61771" s="276"/>
    </row>
    <row r="61772" spans="1:10" s="275" customFormat="1" x14ac:dyDescent="0.2">
      <c r="A61772" s="274"/>
      <c r="C61772" s="276"/>
      <c r="D61772" s="277"/>
      <c r="E61772" s="278"/>
      <c r="F61772" s="279"/>
      <c r="G61772" s="279"/>
      <c r="H61772" s="279"/>
      <c r="I61772" s="280"/>
      <c r="J61772" s="276"/>
    </row>
    <row r="61773" spans="1:10" s="275" customFormat="1" x14ac:dyDescent="0.2">
      <c r="A61773" s="274"/>
      <c r="C61773" s="276"/>
      <c r="D61773" s="277"/>
      <c r="E61773" s="278"/>
      <c r="F61773" s="279"/>
      <c r="G61773" s="279"/>
      <c r="H61773" s="279"/>
      <c r="I61773" s="280"/>
      <c r="J61773" s="276"/>
    </row>
    <row r="61774" spans="1:10" s="275" customFormat="1" x14ac:dyDescent="0.2">
      <c r="A61774" s="274"/>
      <c r="C61774" s="276"/>
      <c r="D61774" s="277"/>
      <c r="E61774" s="278"/>
      <c r="F61774" s="279"/>
      <c r="G61774" s="279"/>
      <c r="H61774" s="279"/>
      <c r="I61774" s="280"/>
      <c r="J61774" s="276"/>
    </row>
    <row r="61775" spans="1:10" s="275" customFormat="1" x14ac:dyDescent="0.2">
      <c r="A61775" s="274"/>
      <c r="C61775" s="276"/>
      <c r="D61775" s="277"/>
      <c r="E61775" s="278"/>
      <c r="F61775" s="279"/>
      <c r="G61775" s="279"/>
      <c r="H61775" s="279"/>
      <c r="I61775" s="280"/>
      <c r="J61775" s="276"/>
    </row>
    <row r="61776" spans="1:10" s="275" customFormat="1" x14ac:dyDescent="0.2">
      <c r="A61776" s="274"/>
      <c r="C61776" s="276"/>
      <c r="D61776" s="277"/>
      <c r="E61776" s="278"/>
      <c r="F61776" s="279"/>
      <c r="G61776" s="279"/>
      <c r="H61776" s="279"/>
      <c r="I61776" s="280"/>
      <c r="J61776" s="276"/>
    </row>
    <row r="61777" spans="1:10" s="275" customFormat="1" x14ac:dyDescent="0.2">
      <c r="A61777" s="274"/>
      <c r="C61777" s="276"/>
      <c r="D61777" s="277"/>
      <c r="E61777" s="278"/>
      <c r="F61777" s="279"/>
      <c r="G61777" s="279"/>
      <c r="H61777" s="279"/>
      <c r="I61777" s="280"/>
      <c r="J61777" s="276"/>
    </row>
    <row r="61778" spans="1:10" s="275" customFormat="1" x14ac:dyDescent="0.2">
      <c r="A61778" s="274"/>
      <c r="C61778" s="276"/>
      <c r="D61778" s="277"/>
      <c r="E61778" s="278"/>
      <c r="F61778" s="279"/>
      <c r="G61778" s="279"/>
      <c r="H61778" s="279"/>
      <c r="I61778" s="280"/>
      <c r="J61778" s="276"/>
    </row>
    <row r="61779" spans="1:10" s="275" customFormat="1" x14ac:dyDescent="0.2">
      <c r="A61779" s="274"/>
      <c r="C61779" s="276"/>
      <c r="D61779" s="277"/>
      <c r="E61779" s="278"/>
      <c r="F61779" s="279"/>
      <c r="G61779" s="279"/>
      <c r="H61779" s="279"/>
      <c r="I61779" s="280"/>
      <c r="J61779" s="276"/>
    </row>
    <row r="61780" spans="1:10" s="275" customFormat="1" x14ac:dyDescent="0.2">
      <c r="A61780" s="274"/>
      <c r="C61780" s="276"/>
      <c r="D61780" s="277"/>
      <c r="E61780" s="278"/>
      <c r="F61780" s="279"/>
      <c r="G61780" s="279"/>
      <c r="H61780" s="279"/>
      <c r="I61780" s="280"/>
      <c r="J61780" s="276"/>
    </row>
    <row r="61781" spans="1:10" s="275" customFormat="1" x14ac:dyDescent="0.2">
      <c r="A61781" s="274"/>
      <c r="C61781" s="276"/>
      <c r="D61781" s="277"/>
      <c r="E61781" s="278"/>
      <c r="F61781" s="279"/>
      <c r="G61781" s="279"/>
      <c r="H61781" s="279"/>
      <c r="I61781" s="280"/>
      <c r="J61781" s="276"/>
    </row>
    <row r="61782" spans="1:10" s="275" customFormat="1" x14ac:dyDescent="0.2">
      <c r="A61782" s="274"/>
      <c r="C61782" s="276"/>
      <c r="D61782" s="277"/>
      <c r="E61782" s="278"/>
      <c r="F61782" s="279"/>
      <c r="G61782" s="279"/>
      <c r="H61782" s="279"/>
      <c r="I61782" s="280"/>
      <c r="J61782" s="276"/>
    </row>
    <row r="61783" spans="1:10" s="275" customFormat="1" x14ac:dyDescent="0.2">
      <c r="A61783" s="274"/>
      <c r="C61783" s="276"/>
      <c r="D61783" s="277"/>
      <c r="E61783" s="278"/>
      <c r="F61783" s="279"/>
      <c r="G61783" s="279"/>
      <c r="H61783" s="279"/>
      <c r="I61783" s="280"/>
      <c r="J61783" s="276"/>
    </row>
    <row r="61784" spans="1:10" s="275" customFormat="1" x14ac:dyDescent="0.2">
      <c r="A61784" s="274"/>
      <c r="C61784" s="276"/>
      <c r="D61784" s="277"/>
      <c r="E61784" s="278"/>
      <c r="F61784" s="279"/>
      <c r="G61784" s="279"/>
      <c r="H61784" s="279"/>
      <c r="I61784" s="280"/>
      <c r="J61784" s="276"/>
    </row>
    <row r="61785" spans="1:10" s="275" customFormat="1" x14ac:dyDescent="0.2">
      <c r="A61785" s="274"/>
      <c r="C61785" s="276"/>
      <c r="D61785" s="277"/>
      <c r="E61785" s="278"/>
      <c r="F61785" s="279"/>
      <c r="G61785" s="279"/>
      <c r="H61785" s="279"/>
      <c r="I61785" s="280"/>
      <c r="J61785" s="276"/>
    </row>
    <row r="61786" spans="1:10" s="275" customFormat="1" x14ac:dyDescent="0.2">
      <c r="A61786" s="274"/>
      <c r="C61786" s="276"/>
      <c r="D61786" s="277"/>
      <c r="E61786" s="278"/>
      <c r="F61786" s="279"/>
      <c r="G61786" s="279"/>
      <c r="H61786" s="279"/>
      <c r="I61786" s="280"/>
      <c r="J61786" s="276"/>
    </row>
    <row r="61787" spans="1:10" s="275" customFormat="1" x14ac:dyDescent="0.2">
      <c r="A61787" s="274"/>
      <c r="C61787" s="276"/>
      <c r="D61787" s="277"/>
      <c r="E61787" s="278"/>
      <c r="F61787" s="279"/>
      <c r="G61787" s="279"/>
      <c r="H61787" s="279"/>
      <c r="I61787" s="280"/>
      <c r="J61787" s="276"/>
    </row>
    <row r="61788" spans="1:10" s="275" customFormat="1" x14ac:dyDescent="0.2">
      <c r="A61788" s="274"/>
      <c r="C61788" s="276"/>
      <c r="D61788" s="277"/>
      <c r="E61788" s="278"/>
      <c r="F61788" s="279"/>
      <c r="G61788" s="279"/>
      <c r="H61788" s="279"/>
      <c r="I61788" s="280"/>
      <c r="J61788" s="276"/>
    </row>
    <row r="61789" spans="1:10" s="275" customFormat="1" x14ac:dyDescent="0.2">
      <c r="A61789" s="274"/>
      <c r="C61789" s="276"/>
      <c r="D61789" s="277"/>
      <c r="E61789" s="278"/>
      <c r="F61789" s="279"/>
      <c r="G61789" s="279"/>
      <c r="H61789" s="279"/>
      <c r="I61789" s="280"/>
      <c r="J61789" s="276"/>
    </row>
    <row r="61790" spans="1:10" s="275" customFormat="1" x14ac:dyDescent="0.2">
      <c r="A61790" s="274"/>
      <c r="C61790" s="276"/>
      <c r="D61790" s="277"/>
      <c r="E61790" s="278"/>
      <c r="F61790" s="279"/>
      <c r="G61790" s="279"/>
      <c r="H61790" s="279"/>
      <c r="I61790" s="280"/>
      <c r="J61790" s="276"/>
    </row>
    <row r="61791" spans="1:10" s="275" customFormat="1" x14ac:dyDescent="0.2">
      <c r="A61791" s="274"/>
      <c r="C61791" s="276"/>
      <c r="D61791" s="277"/>
      <c r="E61791" s="278"/>
      <c r="F61791" s="279"/>
      <c r="G61791" s="279"/>
      <c r="H61791" s="279"/>
      <c r="I61791" s="280"/>
      <c r="J61791" s="276"/>
    </row>
    <row r="61792" spans="1:10" s="275" customFormat="1" x14ac:dyDescent="0.2">
      <c r="A61792" s="274"/>
      <c r="C61792" s="276"/>
      <c r="D61792" s="277"/>
      <c r="E61792" s="278"/>
      <c r="F61792" s="279"/>
      <c r="G61792" s="279"/>
      <c r="H61792" s="279"/>
      <c r="I61792" s="280"/>
      <c r="J61792" s="276"/>
    </row>
    <row r="61793" spans="1:10" s="275" customFormat="1" x14ac:dyDescent="0.2">
      <c r="A61793" s="274"/>
      <c r="C61793" s="276"/>
      <c r="D61793" s="277"/>
      <c r="E61793" s="278"/>
      <c r="F61793" s="279"/>
      <c r="G61793" s="279"/>
      <c r="H61793" s="279"/>
      <c r="I61793" s="280"/>
      <c r="J61793" s="276"/>
    </row>
    <row r="61794" spans="1:10" s="275" customFormat="1" x14ac:dyDescent="0.2">
      <c r="A61794" s="274"/>
      <c r="C61794" s="276"/>
      <c r="D61794" s="277"/>
      <c r="E61794" s="278"/>
      <c r="F61794" s="279"/>
      <c r="G61794" s="279"/>
      <c r="H61794" s="279"/>
      <c r="I61794" s="280"/>
      <c r="J61794" s="276"/>
    </row>
    <row r="61795" spans="1:10" s="275" customFormat="1" x14ac:dyDescent="0.2">
      <c r="A61795" s="274"/>
      <c r="C61795" s="276"/>
      <c r="D61795" s="277"/>
      <c r="E61795" s="278"/>
      <c r="F61795" s="279"/>
      <c r="G61795" s="279"/>
      <c r="H61795" s="279"/>
      <c r="I61795" s="280"/>
      <c r="J61795" s="276"/>
    </row>
    <row r="61796" spans="1:10" s="275" customFormat="1" x14ac:dyDescent="0.2">
      <c r="A61796" s="274"/>
      <c r="C61796" s="276"/>
      <c r="D61796" s="277"/>
      <c r="E61796" s="278"/>
      <c r="F61796" s="279"/>
      <c r="G61796" s="279"/>
      <c r="H61796" s="279"/>
      <c r="I61796" s="280"/>
      <c r="J61796" s="276"/>
    </row>
    <row r="61797" spans="1:10" s="275" customFormat="1" x14ac:dyDescent="0.2">
      <c r="A61797" s="274"/>
      <c r="C61797" s="276"/>
      <c r="D61797" s="277"/>
      <c r="E61797" s="278"/>
      <c r="F61797" s="279"/>
      <c r="G61797" s="279"/>
      <c r="H61797" s="279"/>
      <c r="I61797" s="280"/>
      <c r="J61797" s="276"/>
    </row>
    <row r="61798" spans="1:10" s="275" customFormat="1" x14ac:dyDescent="0.2">
      <c r="A61798" s="274"/>
      <c r="C61798" s="276"/>
      <c r="D61798" s="277"/>
      <c r="E61798" s="278"/>
      <c r="F61798" s="279"/>
      <c r="G61798" s="279"/>
      <c r="H61798" s="279"/>
      <c r="I61798" s="280"/>
      <c r="J61798" s="276"/>
    </row>
    <row r="61799" spans="1:10" s="275" customFormat="1" x14ac:dyDescent="0.2">
      <c r="A61799" s="274"/>
      <c r="C61799" s="276"/>
      <c r="D61799" s="277"/>
      <c r="E61799" s="278"/>
      <c r="F61799" s="279"/>
      <c r="G61799" s="279"/>
      <c r="H61799" s="279"/>
      <c r="I61799" s="280"/>
      <c r="J61799" s="276"/>
    </row>
    <row r="61800" spans="1:10" s="275" customFormat="1" x14ac:dyDescent="0.2">
      <c r="A61800" s="274"/>
      <c r="C61800" s="276"/>
      <c r="D61800" s="277"/>
      <c r="E61800" s="278"/>
      <c r="F61800" s="279"/>
      <c r="G61800" s="279"/>
      <c r="H61800" s="279"/>
      <c r="I61800" s="280"/>
      <c r="J61800" s="276"/>
    </row>
    <row r="61801" spans="1:10" s="275" customFormat="1" x14ac:dyDescent="0.2">
      <c r="A61801" s="274"/>
      <c r="C61801" s="276"/>
      <c r="D61801" s="277"/>
      <c r="E61801" s="278"/>
      <c r="F61801" s="279"/>
      <c r="G61801" s="279"/>
      <c r="H61801" s="279"/>
      <c r="I61801" s="280"/>
      <c r="J61801" s="276"/>
    </row>
    <row r="61802" spans="1:10" s="275" customFormat="1" x14ac:dyDescent="0.2">
      <c r="A61802" s="274"/>
      <c r="C61802" s="276"/>
      <c r="D61802" s="277"/>
      <c r="E61802" s="278"/>
      <c r="F61802" s="279"/>
      <c r="G61802" s="279"/>
      <c r="H61802" s="279"/>
      <c r="I61802" s="280"/>
      <c r="J61802" s="276"/>
    </row>
    <row r="61803" spans="1:10" s="275" customFormat="1" x14ac:dyDescent="0.2">
      <c r="A61803" s="274"/>
      <c r="C61803" s="276"/>
      <c r="D61803" s="277"/>
      <c r="E61803" s="278"/>
      <c r="F61803" s="279"/>
      <c r="G61803" s="279"/>
      <c r="H61803" s="279"/>
      <c r="I61803" s="280"/>
      <c r="J61803" s="276"/>
    </row>
    <row r="61804" spans="1:10" s="275" customFormat="1" x14ac:dyDescent="0.2">
      <c r="A61804" s="274"/>
      <c r="C61804" s="276"/>
      <c r="D61804" s="277"/>
      <c r="E61804" s="278"/>
      <c r="F61804" s="279"/>
      <c r="G61804" s="279"/>
      <c r="H61804" s="279"/>
      <c r="I61804" s="280"/>
      <c r="J61804" s="276"/>
    </row>
    <row r="61805" spans="1:10" s="275" customFormat="1" x14ac:dyDescent="0.2">
      <c r="A61805" s="274"/>
      <c r="C61805" s="276"/>
      <c r="D61805" s="277"/>
      <c r="E61805" s="278"/>
      <c r="F61805" s="279"/>
      <c r="G61805" s="279"/>
      <c r="H61805" s="279"/>
      <c r="I61805" s="280"/>
      <c r="J61805" s="276"/>
    </row>
    <row r="61806" spans="1:10" s="275" customFormat="1" x14ac:dyDescent="0.2">
      <c r="A61806" s="274"/>
      <c r="C61806" s="276"/>
      <c r="D61806" s="277"/>
      <c r="E61806" s="278"/>
      <c r="F61806" s="279"/>
      <c r="G61806" s="279"/>
      <c r="H61806" s="279"/>
      <c r="I61806" s="280"/>
      <c r="J61806" s="276"/>
    </row>
    <row r="61807" spans="1:10" s="275" customFormat="1" x14ac:dyDescent="0.2">
      <c r="A61807" s="274"/>
      <c r="C61807" s="276"/>
      <c r="D61807" s="277"/>
      <c r="E61807" s="278"/>
      <c r="F61807" s="279"/>
      <c r="G61807" s="279"/>
      <c r="H61807" s="279"/>
      <c r="I61807" s="280"/>
      <c r="J61807" s="276"/>
    </row>
    <row r="61808" spans="1:10" s="275" customFormat="1" x14ac:dyDescent="0.2">
      <c r="A61808" s="274"/>
      <c r="C61808" s="276"/>
      <c r="D61808" s="277"/>
      <c r="E61808" s="278"/>
      <c r="F61808" s="279"/>
      <c r="G61808" s="279"/>
      <c r="H61808" s="279"/>
      <c r="I61808" s="280"/>
      <c r="J61808" s="276"/>
    </row>
    <row r="61809" spans="1:10" s="275" customFormat="1" x14ac:dyDescent="0.2">
      <c r="A61809" s="274"/>
      <c r="C61809" s="276"/>
      <c r="D61809" s="277"/>
      <c r="E61809" s="278"/>
      <c r="F61809" s="279"/>
      <c r="G61809" s="279"/>
      <c r="H61809" s="279"/>
      <c r="I61809" s="280"/>
      <c r="J61809" s="276"/>
    </row>
    <row r="61810" spans="1:10" s="275" customFormat="1" x14ac:dyDescent="0.2">
      <c r="A61810" s="274"/>
      <c r="C61810" s="276"/>
      <c r="D61810" s="277"/>
      <c r="E61810" s="278"/>
      <c r="F61810" s="279"/>
      <c r="G61810" s="279"/>
      <c r="H61810" s="279"/>
      <c r="I61810" s="280"/>
      <c r="J61810" s="276"/>
    </row>
    <row r="61811" spans="1:10" s="275" customFormat="1" x14ac:dyDescent="0.2">
      <c r="A61811" s="274"/>
      <c r="C61811" s="276"/>
      <c r="D61811" s="277"/>
      <c r="E61811" s="278"/>
      <c r="F61811" s="279"/>
      <c r="G61811" s="279"/>
      <c r="H61811" s="279"/>
      <c r="I61811" s="280"/>
      <c r="J61811" s="276"/>
    </row>
    <row r="61812" spans="1:10" s="275" customFormat="1" x14ac:dyDescent="0.2">
      <c r="A61812" s="274"/>
      <c r="C61812" s="276"/>
      <c r="D61812" s="277"/>
      <c r="E61812" s="278"/>
      <c r="F61812" s="279"/>
      <c r="G61812" s="279"/>
      <c r="H61812" s="279"/>
      <c r="I61812" s="280"/>
      <c r="J61812" s="276"/>
    </row>
    <row r="61813" spans="1:10" s="275" customFormat="1" x14ac:dyDescent="0.2">
      <c r="A61813" s="274"/>
      <c r="C61813" s="276"/>
      <c r="D61813" s="277"/>
      <c r="E61813" s="278"/>
      <c r="F61813" s="279"/>
      <c r="G61813" s="279"/>
      <c r="H61813" s="279"/>
      <c r="I61813" s="280"/>
      <c r="J61813" s="276"/>
    </row>
    <row r="61814" spans="1:10" s="275" customFormat="1" x14ac:dyDescent="0.2">
      <c r="A61814" s="274"/>
      <c r="C61814" s="276"/>
      <c r="D61814" s="277"/>
      <c r="E61814" s="278"/>
      <c r="F61814" s="279"/>
      <c r="G61814" s="279"/>
      <c r="H61814" s="279"/>
      <c r="I61814" s="280"/>
      <c r="J61814" s="276"/>
    </row>
    <row r="61815" spans="1:10" s="275" customFormat="1" x14ac:dyDescent="0.2">
      <c r="A61815" s="274"/>
      <c r="C61815" s="276"/>
      <c r="D61815" s="277"/>
      <c r="E61815" s="278"/>
      <c r="F61815" s="279"/>
      <c r="G61815" s="279"/>
      <c r="H61815" s="279"/>
      <c r="I61815" s="280"/>
      <c r="J61815" s="276"/>
    </row>
    <row r="61816" spans="1:10" s="275" customFormat="1" x14ac:dyDescent="0.2">
      <c r="A61816" s="274"/>
      <c r="C61816" s="276"/>
      <c r="D61816" s="277"/>
      <c r="E61816" s="278"/>
      <c r="F61816" s="279"/>
      <c r="G61816" s="279"/>
      <c r="H61816" s="279"/>
      <c r="I61816" s="280"/>
      <c r="J61816" s="276"/>
    </row>
    <row r="61817" spans="1:10" s="275" customFormat="1" x14ac:dyDescent="0.2">
      <c r="A61817" s="274"/>
      <c r="C61817" s="276"/>
      <c r="D61817" s="277"/>
      <c r="E61817" s="278"/>
      <c r="F61817" s="279"/>
      <c r="G61817" s="279"/>
      <c r="H61817" s="279"/>
      <c r="I61817" s="280"/>
      <c r="J61817" s="276"/>
    </row>
    <row r="61818" spans="1:10" s="275" customFormat="1" x14ac:dyDescent="0.2">
      <c r="A61818" s="274"/>
      <c r="C61818" s="276"/>
      <c r="D61818" s="277"/>
      <c r="E61818" s="278"/>
      <c r="F61818" s="279"/>
      <c r="G61818" s="279"/>
      <c r="H61818" s="279"/>
      <c r="I61818" s="280"/>
      <c r="J61818" s="276"/>
    </row>
    <row r="61819" spans="1:10" s="275" customFormat="1" x14ac:dyDescent="0.2">
      <c r="A61819" s="274"/>
      <c r="C61819" s="276"/>
      <c r="D61819" s="277"/>
      <c r="E61819" s="278"/>
      <c r="F61819" s="279"/>
      <c r="G61819" s="279"/>
      <c r="H61819" s="279"/>
      <c r="I61819" s="280"/>
      <c r="J61819" s="276"/>
    </row>
    <row r="61820" spans="1:10" s="275" customFormat="1" x14ac:dyDescent="0.2">
      <c r="A61820" s="274"/>
      <c r="C61820" s="276"/>
      <c r="D61820" s="277"/>
      <c r="E61820" s="278"/>
      <c r="F61820" s="279"/>
      <c r="G61820" s="279"/>
      <c r="H61820" s="279"/>
      <c r="I61820" s="280"/>
      <c r="J61820" s="276"/>
    </row>
    <row r="61821" spans="1:10" s="275" customFormat="1" x14ac:dyDescent="0.2">
      <c r="A61821" s="274"/>
      <c r="C61821" s="276"/>
      <c r="D61821" s="277"/>
      <c r="E61821" s="278"/>
      <c r="F61821" s="279"/>
      <c r="G61821" s="279"/>
      <c r="H61821" s="279"/>
      <c r="I61821" s="280"/>
      <c r="J61821" s="276"/>
    </row>
    <row r="61822" spans="1:10" s="275" customFormat="1" x14ac:dyDescent="0.2">
      <c r="A61822" s="274"/>
      <c r="C61822" s="276"/>
      <c r="D61822" s="277"/>
      <c r="E61822" s="278"/>
      <c r="F61822" s="279"/>
      <c r="G61822" s="279"/>
      <c r="H61822" s="279"/>
      <c r="I61822" s="280"/>
      <c r="J61822" s="276"/>
    </row>
    <row r="61823" spans="1:10" s="275" customFormat="1" x14ac:dyDescent="0.2">
      <c r="A61823" s="274"/>
      <c r="C61823" s="276"/>
      <c r="D61823" s="277"/>
      <c r="E61823" s="278"/>
      <c r="F61823" s="279"/>
      <c r="G61823" s="279"/>
      <c r="H61823" s="279"/>
      <c r="I61823" s="280"/>
      <c r="J61823" s="276"/>
    </row>
    <row r="61824" spans="1:10" s="275" customFormat="1" x14ac:dyDescent="0.2">
      <c r="A61824" s="274"/>
      <c r="C61824" s="276"/>
      <c r="D61824" s="277"/>
      <c r="E61824" s="278"/>
      <c r="F61824" s="279"/>
      <c r="G61824" s="279"/>
      <c r="H61824" s="279"/>
      <c r="I61824" s="280"/>
      <c r="J61824" s="276"/>
    </row>
    <row r="61825" spans="1:10" s="275" customFormat="1" x14ac:dyDescent="0.2">
      <c r="A61825" s="274"/>
      <c r="C61825" s="276"/>
      <c r="D61825" s="277"/>
      <c r="E61825" s="278"/>
      <c r="F61825" s="279"/>
      <c r="G61825" s="279"/>
      <c r="H61825" s="279"/>
      <c r="I61825" s="280"/>
      <c r="J61825" s="276"/>
    </row>
    <row r="61826" spans="1:10" s="275" customFormat="1" x14ac:dyDescent="0.2">
      <c r="A61826" s="274"/>
      <c r="C61826" s="276"/>
      <c r="D61826" s="277"/>
      <c r="E61826" s="278"/>
      <c r="F61826" s="279"/>
      <c r="G61826" s="279"/>
      <c r="H61826" s="279"/>
      <c r="I61826" s="280"/>
      <c r="J61826" s="276"/>
    </row>
    <row r="61827" spans="1:10" s="275" customFormat="1" x14ac:dyDescent="0.2">
      <c r="A61827" s="274"/>
      <c r="C61827" s="276"/>
      <c r="D61827" s="277"/>
      <c r="E61827" s="278"/>
      <c r="F61827" s="279"/>
      <c r="G61827" s="279"/>
      <c r="H61827" s="279"/>
      <c r="I61827" s="280"/>
      <c r="J61827" s="276"/>
    </row>
    <row r="61828" spans="1:10" s="275" customFormat="1" x14ac:dyDescent="0.2">
      <c r="A61828" s="274"/>
      <c r="C61828" s="276"/>
      <c r="D61828" s="277"/>
      <c r="E61828" s="278"/>
      <c r="F61828" s="279"/>
      <c r="G61828" s="279"/>
      <c r="H61828" s="279"/>
      <c r="I61828" s="280"/>
      <c r="J61828" s="276"/>
    </row>
    <row r="61829" spans="1:10" s="275" customFormat="1" x14ac:dyDescent="0.2">
      <c r="A61829" s="274"/>
      <c r="C61829" s="276"/>
      <c r="D61829" s="277"/>
      <c r="E61829" s="278"/>
      <c r="F61829" s="279"/>
      <c r="G61829" s="279"/>
      <c r="H61829" s="279"/>
      <c r="I61829" s="280"/>
      <c r="J61829" s="276"/>
    </row>
    <row r="61830" spans="1:10" s="275" customFormat="1" x14ac:dyDescent="0.2">
      <c r="A61830" s="274"/>
      <c r="C61830" s="276"/>
      <c r="D61830" s="277"/>
      <c r="E61830" s="278"/>
      <c r="F61830" s="279"/>
      <c r="G61830" s="279"/>
      <c r="H61830" s="279"/>
      <c r="I61830" s="280"/>
      <c r="J61830" s="276"/>
    </row>
    <row r="61831" spans="1:10" s="275" customFormat="1" x14ac:dyDescent="0.2">
      <c r="A61831" s="274"/>
      <c r="C61831" s="276"/>
      <c r="D61831" s="277"/>
      <c r="E61831" s="278"/>
      <c r="F61831" s="279"/>
      <c r="G61831" s="279"/>
      <c r="H61831" s="279"/>
      <c r="I61831" s="280"/>
      <c r="J61831" s="276"/>
    </row>
    <row r="61832" spans="1:10" s="275" customFormat="1" x14ac:dyDescent="0.2">
      <c r="A61832" s="274"/>
      <c r="C61832" s="276"/>
      <c r="D61832" s="277"/>
      <c r="E61832" s="278"/>
      <c r="F61832" s="279"/>
      <c r="G61832" s="279"/>
      <c r="H61832" s="279"/>
      <c r="I61832" s="280"/>
      <c r="J61832" s="276"/>
    </row>
    <row r="61833" spans="1:10" s="275" customFormat="1" x14ac:dyDescent="0.2">
      <c r="A61833" s="274"/>
      <c r="C61833" s="276"/>
      <c r="D61833" s="277"/>
      <c r="E61833" s="278"/>
      <c r="F61833" s="279"/>
      <c r="G61833" s="279"/>
      <c r="H61833" s="279"/>
      <c r="I61833" s="280"/>
      <c r="J61833" s="276"/>
    </row>
    <row r="61834" spans="1:10" s="275" customFormat="1" x14ac:dyDescent="0.2">
      <c r="A61834" s="274"/>
      <c r="C61834" s="276"/>
      <c r="D61834" s="277"/>
      <c r="E61834" s="278"/>
      <c r="F61834" s="279"/>
      <c r="G61834" s="279"/>
      <c r="H61834" s="279"/>
      <c r="I61834" s="280"/>
      <c r="J61834" s="276"/>
    </row>
    <row r="61835" spans="1:10" s="275" customFormat="1" x14ac:dyDescent="0.2">
      <c r="A61835" s="274"/>
      <c r="C61835" s="276"/>
      <c r="D61835" s="277"/>
      <c r="E61835" s="278"/>
      <c r="F61835" s="279"/>
      <c r="G61835" s="279"/>
      <c r="H61835" s="279"/>
      <c r="I61835" s="280"/>
      <c r="J61835" s="276"/>
    </row>
    <row r="61836" spans="1:10" s="275" customFormat="1" x14ac:dyDescent="0.2">
      <c r="A61836" s="274"/>
      <c r="C61836" s="276"/>
      <c r="D61836" s="277"/>
      <c r="E61836" s="278"/>
      <c r="F61836" s="279"/>
      <c r="G61836" s="279"/>
      <c r="H61836" s="279"/>
      <c r="I61836" s="280"/>
      <c r="J61836" s="276"/>
    </row>
    <row r="61837" spans="1:10" s="275" customFormat="1" x14ac:dyDescent="0.2">
      <c r="A61837" s="274"/>
      <c r="C61837" s="276"/>
      <c r="D61837" s="277"/>
      <c r="E61837" s="278"/>
      <c r="F61837" s="279"/>
      <c r="G61837" s="279"/>
      <c r="H61837" s="279"/>
      <c r="I61837" s="280"/>
      <c r="J61837" s="276"/>
    </row>
    <row r="61838" spans="1:10" s="275" customFormat="1" x14ac:dyDescent="0.2">
      <c r="A61838" s="274"/>
      <c r="C61838" s="276"/>
      <c r="D61838" s="277"/>
      <c r="E61838" s="278"/>
      <c r="F61838" s="279"/>
      <c r="G61838" s="279"/>
      <c r="H61838" s="279"/>
      <c r="I61838" s="280"/>
      <c r="J61838" s="276"/>
    </row>
    <row r="61839" spans="1:10" s="275" customFormat="1" x14ac:dyDescent="0.2">
      <c r="A61839" s="274"/>
      <c r="C61839" s="276"/>
      <c r="D61839" s="277"/>
      <c r="E61839" s="278"/>
      <c r="F61839" s="279"/>
      <c r="G61839" s="279"/>
      <c r="H61839" s="279"/>
      <c r="I61839" s="280"/>
      <c r="J61839" s="276"/>
    </row>
    <row r="61840" spans="1:10" s="275" customFormat="1" x14ac:dyDescent="0.2">
      <c r="A61840" s="274"/>
      <c r="C61840" s="276"/>
      <c r="D61840" s="277"/>
      <c r="E61840" s="278"/>
      <c r="F61840" s="279"/>
      <c r="G61840" s="279"/>
      <c r="H61840" s="279"/>
      <c r="I61840" s="280"/>
      <c r="J61840" s="276"/>
    </row>
    <row r="61841" spans="1:10" s="275" customFormat="1" x14ac:dyDescent="0.2">
      <c r="A61841" s="274"/>
      <c r="C61841" s="276"/>
      <c r="D61841" s="277"/>
      <c r="E61841" s="278"/>
      <c r="F61841" s="279"/>
      <c r="G61841" s="279"/>
      <c r="H61841" s="279"/>
      <c r="I61841" s="280"/>
      <c r="J61841" s="276"/>
    </row>
    <row r="61842" spans="1:10" s="275" customFormat="1" x14ac:dyDescent="0.2">
      <c r="A61842" s="274"/>
      <c r="C61842" s="276"/>
      <c r="D61842" s="277"/>
      <c r="E61842" s="278"/>
      <c r="F61842" s="279"/>
      <c r="G61842" s="279"/>
      <c r="H61842" s="279"/>
      <c r="I61842" s="280"/>
      <c r="J61842" s="276"/>
    </row>
    <row r="61843" spans="1:10" s="275" customFormat="1" x14ac:dyDescent="0.2">
      <c r="A61843" s="274"/>
      <c r="C61843" s="276"/>
      <c r="D61843" s="277"/>
      <c r="E61843" s="278"/>
      <c r="F61843" s="279"/>
      <c r="G61843" s="279"/>
      <c r="H61843" s="279"/>
      <c r="I61843" s="280"/>
      <c r="J61843" s="276"/>
    </row>
    <row r="61844" spans="1:10" s="275" customFormat="1" x14ac:dyDescent="0.2">
      <c r="A61844" s="274"/>
      <c r="C61844" s="276"/>
      <c r="D61844" s="277"/>
      <c r="E61844" s="278"/>
      <c r="F61844" s="279"/>
      <c r="G61844" s="279"/>
      <c r="H61844" s="279"/>
      <c r="I61844" s="280"/>
      <c r="J61844" s="276"/>
    </row>
    <row r="61845" spans="1:10" s="275" customFormat="1" x14ac:dyDescent="0.2">
      <c r="A61845" s="274"/>
      <c r="C61845" s="276"/>
      <c r="D61845" s="277"/>
      <c r="E61845" s="278"/>
      <c r="F61845" s="279"/>
      <c r="G61845" s="279"/>
      <c r="H61845" s="279"/>
      <c r="I61845" s="280"/>
      <c r="J61845" s="276"/>
    </row>
    <row r="61846" spans="1:10" s="275" customFormat="1" x14ac:dyDescent="0.2">
      <c r="A61846" s="274"/>
      <c r="C61846" s="276"/>
      <c r="D61846" s="277"/>
      <c r="E61846" s="278"/>
      <c r="F61846" s="279"/>
      <c r="G61846" s="279"/>
      <c r="H61846" s="279"/>
      <c r="I61846" s="280"/>
      <c r="J61846" s="276"/>
    </row>
    <row r="61847" spans="1:10" s="275" customFormat="1" x14ac:dyDescent="0.2">
      <c r="A61847" s="274"/>
      <c r="C61847" s="276"/>
      <c r="D61847" s="277"/>
      <c r="E61847" s="278"/>
      <c r="F61847" s="279"/>
      <c r="G61847" s="279"/>
      <c r="H61847" s="279"/>
      <c r="I61847" s="280"/>
      <c r="J61847" s="276"/>
    </row>
    <row r="61848" spans="1:10" s="275" customFormat="1" x14ac:dyDescent="0.2">
      <c r="A61848" s="274"/>
      <c r="C61848" s="276"/>
      <c r="D61848" s="277"/>
      <c r="E61848" s="278"/>
      <c r="F61848" s="279"/>
      <c r="G61848" s="279"/>
      <c r="H61848" s="279"/>
      <c r="I61848" s="280"/>
      <c r="J61848" s="276"/>
    </row>
    <row r="61849" spans="1:10" s="275" customFormat="1" x14ac:dyDescent="0.2">
      <c r="A61849" s="274"/>
      <c r="C61849" s="276"/>
      <c r="D61849" s="277"/>
      <c r="E61849" s="278"/>
      <c r="F61849" s="279"/>
      <c r="G61849" s="279"/>
      <c r="H61849" s="279"/>
      <c r="I61849" s="280"/>
      <c r="J61849" s="276"/>
    </row>
    <row r="61850" spans="1:10" s="275" customFormat="1" x14ac:dyDescent="0.2">
      <c r="A61850" s="274"/>
      <c r="C61850" s="276"/>
      <c r="D61850" s="277"/>
      <c r="E61850" s="278"/>
      <c r="F61850" s="279"/>
      <c r="G61850" s="279"/>
      <c r="H61850" s="279"/>
      <c r="I61850" s="280"/>
      <c r="J61850" s="276"/>
    </row>
    <row r="61851" spans="1:10" s="275" customFormat="1" x14ac:dyDescent="0.2">
      <c r="A61851" s="274"/>
      <c r="C61851" s="276"/>
      <c r="D61851" s="277"/>
      <c r="E61851" s="278"/>
      <c r="F61851" s="279"/>
      <c r="G61851" s="279"/>
      <c r="H61851" s="279"/>
      <c r="I61851" s="280"/>
      <c r="J61851" s="276"/>
    </row>
    <row r="61852" spans="1:10" s="275" customFormat="1" x14ac:dyDescent="0.2">
      <c r="A61852" s="274"/>
      <c r="C61852" s="276"/>
      <c r="D61852" s="277"/>
      <c r="E61852" s="278"/>
      <c r="F61852" s="279"/>
      <c r="G61852" s="279"/>
      <c r="H61852" s="279"/>
      <c r="I61852" s="280"/>
      <c r="J61852" s="276"/>
    </row>
    <row r="61853" spans="1:10" s="275" customFormat="1" x14ac:dyDescent="0.2">
      <c r="A61853" s="274"/>
      <c r="C61853" s="276"/>
      <c r="D61853" s="277"/>
      <c r="E61853" s="278"/>
      <c r="F61853" s="279"/>
      <c r="G61853" s="279"/>
      <c r="H61853" s="279"/>
      <c r="I61853" s="280"/>
      <c r="J61853" s="276"/>
    </row>
    <row r="61854" spans="1:10" s="275" customFormat="1" x14ac:dyDescent="0.2">
      <c r="A61854" s="274"/>
      <c r="C61854" s="276"/>
      <c r="D61854" s="277"/>
      <c r="E61854" s="278"/>
      <c r="F61854" s="279"/>
      <c r="G61854" s="279"/>
      <c r="H61854" s="279"/>
      <c r="I61854" s="280"/>
      <c r="J61854" s="276"/>
    </row>
    <row r="61855" spans="1:10" s="275" customFormat="1" x14ac:dyDescent="0.2">
      <c r="A61855" s="274"/>
      <c r="C61855" s="276"/>
      <c r="D61855" s="277"/>
      <c r="E61855" s="278"/>
      <c r="F61855" s="279"/>
      <c r="G61855" s="279"/>
      <c r="H61855" s="279"/>
      <c r="I61855" s="280"/>
      <c r="J61855" s="276"/>
    </row>
    <row r="61856" spans="1:10" s="275" customFormat="1" x14ac:dyDescent="0.2">
      <c r="A61856" s="274"/>
      <c r="C61856" s="276"/>
      <c r="D61856" s="277"/>
      <c r="E61856" s="278"/>
      <c r="F61856" s="279"/>
      <c r="G61856" s="279"/>
      <c r="H61856" s="279"/>
      <c r="I61856" s="280"/>
      <c r="J61856" s="276"/>
    </row>
    <row r="61857" spans="1:10" s="275" customFormat="1" x14ac:dyDescent="0.2">
      <c r="A61857" s="274"/>
      <c r="C61857" s="276"/>
      <c r="D61857" s="277"/>
      <c r="E61857" s="278"/>
      <c r="F61857" s="279"/>
      <c r="G61857" s="279"/>
      <c r="H61857" s="279"/>
      <c r="I61857" s="280"/>
      <c r="J61857" s="276"/>
    </row>
    <row r="61858" spans="1:10" s="275" customFormat="1" x14ac:dyDescent="0.2">
      <c r="A61858" s="274"/>
      <c r="C61858" s="276"/>
      <c r="D61858" s="277"/>
      <c r="E61858" s="278"/>
      <c r="F61858" s="279"/>
      <c r="G61858" s="279"/>
      <c r="H61858" s="279"/>
      <c r="I61858" s="280"/>
      <c r="J61858" s="276"/>
    </row>
    <row r="61859" spans="1:10" s="275" customFormat="1" x14ac:dyDescent="0.2">
      <c r="A61859" s="274"/>
      <c r="C61859" s="276"/>
      <c r="D61859" s="277"/>
      <c r="E61859" s="278"/>
      <c r="F61859" s="279"/>
      <c r="G61859" s="279"/>
      <c r="H61859" s="279"/>
      <c r="I61859" s="280"/>
      <c r="J61859" s="276"/>
    </row>
    <row r="61860" spans="1:10" s="275" customFormat="1" x14ac:dyDescent="0.2">
      <c r="A61860" s="274"/>
      <c r="C61860" s="276"/>
      <c r="D61860" s="277"/>
      <c r="E61860" s="278"/>
      <c r="F61860" s="279"/>
      <c r="G61860" s="279"/>
      <c r="H61860" s="279"/>
      <c r="I61860" s="280"/>
      <c r="J61860" s="276"/>
    </row>
    <row r="61861" spans="1:10" s="275" customFormat="1" x14ac:dyDescent="0.2">
      <c r="A61861" s="274"/>
      <c r="C61861" s="276"/>
      <c r="D61861" s="277"/>
      <c r="E61861" s="278"/>
      <c r="F61861" s="279"/>
      <c r="G61861" s="279"/>
      <c r="H61861" s="279"/>
      <c r="I61861" s="280"/>
      <c r="J61861" s="276"/>
    </row>
    <row r="61862" spans="1:10" s="275" customFormat="1" x14ac:dyDescent="0.2">
      <c r="A61862" s="274"/>
      <c r="C61862" s="276"/>
      <c r="D61862" s="277"/>
      <c r="E61862" s="278"/>
      <c r="F61862" s="279"/>
      <c r="G61862" s="279"/>
      <c r="H61862" s="279"/>
      <c r="I61862" s="280"/>
      <c r="J61862" s="276"/>
    </row>
    <row r="61863" spans="1:10" s="275" customFormat="1" x14ac:dyDescent="0.2">
      <c r="A61863" s="274"/>
      <c r="C61863" s="276"/>
      <c r="D61863" s="277"/>
      <c r="E61863" s="278"/>
      <c r="F61863" s="279"/>
      <c r="G61863" s="279"/>
      <c r="H61863" s="279"/>
      <c r="I61863" s="280"/>
      <c r="J61863" s="276"/>
    </row>
    <row r="61864" spans="1:10" s="275" customFormat="1" x14ac:dyDescent="0.2">
      <c r="A61864" s="274"/>
      <c r="C61864" s="276"/>
      <c r="D61864" s="277"/>
      <c r="E61864" s="278"/>
      <c r="F61864" s="279"/>
      <c r="G61864" s="279"/>
      <c r="H61864" s="279"/>
      <c r="I61864" s="280"/>
      <c r="J61864" s="276"/>
    </row>
    <row r="61865" spans="1:10" s="275" customFormat="1" x14ac:dyDescent="0.2">
      <c r="A61865" s="274"/>
      <c r="C61865" s="276"/>
      <c r="D61865" s="277"/>
      <c r="E61865" s="278"/>
      <c r="F61865" s="279"/>
      <c r="G61865" s="279"/>
      <c r="H61865" s="279"/>
      <c r="I61865" s="280"/>
      <c r="J61865" s="276"/>
    </row>
    <row r="61866" spans="1:10" s="275" customFormat="1" x14ac:dyDescent="0.2">
      <c r="A61866" s="274"/>
      <c r="C61866" s="276"/>
      <c r="D61866" s="277"/>
      <c r="E61866" s="278"/>
      <c r="F61866" s="279"/>
      <c r="G61866" s="279"/>
      <c r="H61866" s="279"/>
      <c r="I61866" s="280"/>
      <c r="J61866" s="276"/>
    </row>
    <row r="61867" spans="1:10" s="275" customFormat="1" x14ac:dyDescent="0.2">
      <c r="A61867" s="274"/>
      <c r="C61867" s="276"/>
      <c r="D61867" s="277"/>
      <c r="E61867" s="278"/>
      <c r="F61867" s="279"/>
      <c r="G61867" s="279"/>
      <c r="H61867" s="279"/>
      <c r="I61867" s="280"/>
      <c r="J61867" s="276"/>
    </row>
    <row r="61868" spans="1:10" s="275" customFormat="1" x14ac:dyDescent="0.2">
      <c r="A61868" s="274"/>
      <c r="C61868" s="276"/>
      <c r="D61868" s="277"/>
      <c r="E61868" s="278"/>
      <c r="F61868" s="279"/>
      <c r="G61868" s="279"/>
      <c r="H61868" s="279"/>
      <c r="I61868" s="280"/>
      <c r="J61868" s="276"/>
    </row>
    <row r="61869" spans="1:10" s="275" customFormat="1" x14ac:dyDescent="0.2">
      <c r="A61869" s="274"/>
      <c r="C61869" s="276"/>
      <c r="D61869" s="277"/>
      <c r="E61869" s="278"/>
      <c r="F61869" s="279"/>
      <c r="G61869" s="279"/>
      <c r="H61869" s="279"/>
      <c r="I61869" s="280"/>
      <c r="J61869" s="276"/>
    </row>
    <row r="61870" spans="1:10" s="275" customFormat="1" x14ac:dyDescent="0.2">
      <c r="A61870" s="274"/>
      <c r="C61870" s="276"/>
      <c r="D61870" s="277"/>
      <c r="E61870" s="278"/>
      <c r="F61870" s="279"/>
      <c r="G61870" s="279"/>
      <c r="H61870" s="279"/>
      <c r="I61870" s="280"/>
      <c r="J61870" s="276"/>
    </row>
    <row r="61871" spans="1:10" s="275" customFormat="1" x14ac:dyDescent="0.2">
      <c r="A61871" s="274"/>
      <c r="C61871" s="276"/>
      <c r="D61871" s="277"/>
      <c r="E61871" s="278"/>
      <c r="F61871" s="279"/>
      <c r="G61871" s="279"/>
      <c r="H61871" s="279"/>
      <c r="I61871" s="280"/>
      <c r="J61871" s="276"/>
    </row>
    <row r="61872" spans="1:10" s="275" customFormat="1" x14ac:dyDescent="0.2">
      <c r="A61872" s="274"/>
      <c r="C61872" s="276"/>
      <c r="D61872" s="277"/>
      <c r="E61872" s="278"/>
      <c r="F61872" s="279"/>
      <c r="G61872" s="279"/>
      <c r="H61872" s="279"/>
      <c r="I61872" s="280"/>
      <c r="J61872" s="276"/>
    </row>
    <row r="61873" spans="1:10" s="275" customFormat="1" x14ac:dyDescent="0.2">
      <c r="A61873" s="274"/>
      <c r="C61873" s="276"/>
      <c r="D61873" s="277"/>
      <c r="E61873" s="278"/>
      <c r="F61873" s="279"/>
      <c r="G61873" s="279"/>
      <c r="H61873" s="279"/>
      <c r="I61873" s="280"/>
      <c r="J61873" s="276"/>
    </row>
    <row r="61874" spans="1:10" s="275" customFormat="1" x14ac:dyDescent="0.2">
      <c r="A61874" s="274"/>
      <c r="C61874" s="276"/>
      <c r="D61874" s="277"/>
      <c r="E61874" s="278"/>
      <c r="F61874" s="279"/>
      <c r="G61874" s="279"/>
      <c r="H61874" s="279"/>
      <c r="I61874" s="280"/>
      <c r="J61874" s="276"/>
    </row>
    <row r="61875" spans="1:10" s="275" customFormat="1" x14ac:dyDescent="0.2">
      <c r="A61875" s="274"/>
      <c r="C61875" s="276"/>
      <c r="D61875" s="277"/>
      <c r="E61875" s="278"/>
      <c r="F61875" s="279"/>
      <c r="G61875" s="279"/>
      <c r="H61875" s="279"/>
      <c r="I61875" s="280"/>
      <c r="J61875" s="276"/>
    </row>
    <row r="61876" spans="1:10" s="275" customFormat="1" x14ac:dyDescent="0.2">
      <c r="A61876" s="274"/>
      <c r="C61876" s="276"/>
      <c r="D61876" s="277"/>
      <c r="E61876" s="278"/>
      <c r="F61876" s="279"/>
      <c r="G61876" s="279"/>
      <c r="H61876" s="279"/>
      <c r="I61876" s="280"/>
      <c r="J61876" s="276"/>
    </row>
    <row r="61877" spans="1:10" s="275" customFormat="1" x14ac:dyDescent="0.2">
      <c r="A61877" s="274"/>
      <c r="C61877" s="276"/>
      <c r="D61877" s="277"/>
      <c r="E61877" s="278"/>
      <c r="F61877" s="279"/>
      <c r="G61877" s="279"/>
      <c r="H61877" s="279"/>
      <c r="I61877" s="280"/>
      <c r="J61877" s="276"/>
    </row>
    <row r="61878" spans="1:10" s="275" customFormat="1" x14ac:dyDescent="0.2">
      <c r="A61878" s="274"/>
      <c r="C61878" s="276"/>
      <c r="D61878" s="277"/>
      <c r="E61878" s="278"/>
      <c r="F61878" s="279"/>
      <c r="G61878" s="279"/>
      <c r="H61878" s="279"/>
      <c r="I61878" s="280"/>
      <c r="J61878" s="276"/>
    </row>
    <row r="61879" spans="1:10" s="275" customFormat="1" x14ac:dyDescent="0.2">
      <c r="A61879" s="274"/>
      <c r="C61879" s="276"/>
      <c r="D61879" s="277"/>
      <c r="E61879" s="278"/>
      <c r="F61879" s="279"/>
      <c r="G61879" s="279"/>
      <c r="H61879" s="279"/>
      <c r="I61879" s="280"/>
      <c r="J61879" s="276"/>
    </row>
    <row r="61880" spans="1:10" s="275" customFormat="1" x14ac:dyDescent="0.2">
      <c r="A61880" s="274"/>
      <c r="C61880" s="276"/>
      <c r="D61880" s="277"/>
      <c r="E61880" s="278"/>
      <c r="F61880" s="279"/>
      <c r="G61880" s="279"/>
      <c r="H61880" s="279"/>
      <c r="I61880" s="280"/>
      <c r="J61880" s="276"/>
    </row>
    <row r="61881" spans="1:10" s="275" customFormat="1" x14ac:dyDescent="0.2">
      <c r="A61881" s="274"/>
      <c r="C61881" s="276"/>
      <c r="D61881" s="277"/>
      <c r="E61881" s="278"/>
      <c r="F61881" s="279"/>
      <c r="G61881" s="279"/>
      <c r="H61881" s="279"/>
      <c r="I61881" s="280"/>
      <c r="J61881" s="276"/>
    </row>
    <row r="61882" spans="1:10" s="275" customFormat="1" x14ac:dyDescent="0.2">
      <c r="A61882" s="274"/>
      <c r="C61882" s="276"/>
      <c r="D61882" s="277"/>
      <c r="E61882" s="278"/>
      <c r="F61882" s="279"/>
      <c r="G61882" s="279"/>
      <c r="H61882" s="279"/>
      <c r="I61882" s="280"/>
      <c r="J61882" s="276"/>
    </row>
    <row r="61883" spans="1:10" s="275" customFormat="1" x14ac:dyDescent="0.2">
      <c r="A61883" s="274"/>
      <c r="C61883" s="276"/>
      <c r="D61883" s="277"/>
      <c r="E61883" s="278"/>
      <c r="F61883" s="279"/>
      <c r="G61883" s="279"/>
      <c r="H61883" s="279"/>
      <c r="I61883" s="280"/>
      <c r="J61883" s="276"/>
    </row>
    <row r="61884" spans="1:10" s="275" customFormat="1" x14ac:dyDescent="0.2">
      <c r="A61884" s="274"/>
      <c r="C61884" s="276"/>
      <c r="D61884" s="277"/>
      <c r="E61884" s="278"/>
      <c r="F61884" s="279"/>
      <c r="G61884" s="279"/>
      <c r="H61884" s="279"/>
      <c r="I61884" s="280"/>
      <c r="J61884" s="276"/>
    </row>
    <row r="61885" spans="1:10" s="275" customFormat="1" x14ac:dyDescent="0.2">
      <c r="A61885" s="274"/>
      <c r="C61885" s="276"/>
      <c r="D61885" s="277"/>
      <c r="E61885" s="278"/>
      <c r="F61885" s="279"/>
      <c r="G61885" s="279"/>
      <c r="H61885" s="279"/>
      <c r="I61885" s="280"/>
      <c r="J61885" s="276"/>
    </row>
    <row r="61886" spans="1:10" s="275" customFormat="1" x14ac:dyDescent="0.2">
      <c r="A61886" s="274"/>
      <c r="C61886" s="276"/>
      <c r="D61886" s="277"/>
      <c r="E61886" s="278"/>
      <c r="F61886" s="279"/>
      <c r="G61886" s="279"/>
      <c r="H61886" s="279"/>
      <c r="I61886" s="280"/>
      <c r="J61886" s="276"/>
    </row>
    <row r="61887" spans="1:10" s="275" customFormat="1" x14ac:dyDescent="0.2">
      <c r="A61887" s="274"/>
      <c r="C61887" s="276"/>
      <c r="D61887" s="277"/>
      <c r="E61887" s="278"/>
      <c r="F61887" s="279"/>
      <c r="G61887" s="279"/>
      <c r="H61887" s="279"/>
      <c r="I61887" s="280"/>
      <c r="J61887" s="276"/>
    </row>
    <row r="61888" spans="1:10" s="275" customFormat="1" x14ac:dyDescent="0.2">
      <c r="A61888" s="274"/>
      <c r="C61888" s="276"/>
      <c r="D61888" s="277"/>
      <c r="E61888" s="278"/>
      <c r="F61888" s="279"/>
      <c r="G61888" s="279"/>
      <c r="H61888" s="279"/>
      <c r="I61888" s="280"/>
      <c r="J61888" s="276"/>
    </row>
    <row r="61889" spans="1:10" s="275" customFormat="1" x14ac:dyDescent="0.2">
      <c r="A61889" s="274"/>
      <c r="C61889" s="276"/>
      <c r="D61889" s="277"/>
      <c r="E61889" s="278"/>
      <c r="F61889" s="279"/>
      <c r="G61889" s="279"/>
      <c r="H61889" s="279"/>
      <c r="I61889" s="280"/>
      <c r="J61889" s="276"/>
    </row>
    <row r="61890" spans="1:10" s="275" customFormat="1" x14ac:dyDescent="0.2">
      <c r="A61890" s="274"/>
      <c r="C61890" s="276"/>
      <c r="D61890" s="277"/>
      <c r="E61890" s="278"/>
      <c r="F61890" s="279"/>
      <c r="G61890" s="279"/>
      <c r="H61890" s="279"/>
      <c r="I61890" s="280"/>
      <c r="J61890" s="276"/>
    </row>
    <row r="61891" spans="1:10" s="275" customFormat="1" x14ac:dyDescent="0.2">
      <c r="A61891" s="274"/>
      <c r="C61891" s="276"/>
      <c r="D61891" s="277"/>
      <c r="E61891" s="278"/>
      <c r="F61891" s="279"/>
      <c r="G61891" s="279"/>
      <c r="H61891" s="279"/>
      <c r="I61891" s="280"/>
      <c r="J61891" s="276"/>
    </row>
    <row r="61892" spans="1:10" s="275" customFormat="1" x14ac:dyDescent="0.2">
      <c r="A61892" s="274"/>
      <c r="C61892" s="276"/>
      <c r="D61892" s="277"/>
      <c r="E61892" s="278"/>
      <c r="F61892" s="279"/>
      <c r="G61892" s="279"/>
      <c r="H61892" s="279"/>
      <c r="I61892" s="280"/>
      <c r="J61892" s="276"/>
    </row>
    <row r="61893" spans="1:10" s="275" customFormat="1" x14ac:dyDescent="0.2">
      <c r="A61893" s="274"/>
      <c r="C61893" s="276"/>
      <c r="D61893" s="277"/>
      <c r="E61893" s="278"/>
      <c r="F61893" s="279"/>
      <c r="G61893" s="279"/>
      <c r="H61893" s="279"/>
      <c r="I61893" s="280"/>
      <c r="J61893" s="276"/>
    </row>
    <row r="61894" spans="1:10" s="275" customFormat="1" x14ac:dyDescent="0.2">
      <c r="A61894" s="274"/>
      <c r="C61894" s="276"/>
      <c r="D61894" s="277"/>
      <c r="E61894" s="278"/>
      <c r="F61894" s="279"/>
      <c r="G61894" s="279"/>
      <c r="H61894" s="279"/>
      <c r="I61894" s="280"/>
      <c r="J61894" s="276"/>
    </row>
    <row r="61895" spans="1:10" s="275" customFormat="1" x14ac:dyDescent="0.2">
      <c r="A61895" s="274"/>
      <c r="C61895" s="276"/>
      <c r="D61895" s="277"/>
      <c r="E61895" s="278"/>
      <c r="F61895" s="279"/>
      <c r="G61895" s="279"/>
      <c r="H61895" s="279"/>
      <c r="I61895" s="280"/>
      <c r="J61895" s="276"/>
    </row>
    <row r="61896" spans="1:10" s="275" customFormat="1" x14ac:dyDescent="0.2">
      <c r="A61896" s="274"/>
      <c r="C61896" s="276"/>
      <c r="D61896" s="277"/>
      <c r="E61896" s="278"/>
      <c r="F61896" s="279"/>
      <c r="G61896" s="279"/>
      <c r="H61896" s="279"/>
      <c r="I61896" s="280"/>
      <c r="J61896" s="276"/>
    </row>
    <row r="61897" spans="1:10" s="275" customFormat="1" x14ac:dyDescent="0.2">
      <c r="A61897" s="274"/>
      <c r="C61897" s="276"/>
      <c r="D61897" s="277"/>
      <c r="E61897" s="278"/>
      <c r="F61897" s="279"/>
      <c r="G61897" s="279"/>
      <c r="H61897" s="279"/>
      <c r="I61897" s="280"/>
      <c r="J61897" s="276"/>
    </row>
    <row r="61898" spans="1:10" s="275" customFormat="1" x14ac:dyDescent="0.2">
      <c r="A61898" s="274"/>
      <c r="C61898" s="276"/>
      <c r="D61898" s="277"/>
      <c r="E61898" s="278"/>
      <c r="F61898" s="279"/>
      <c r="G61898" s="279"/>
      <c r="H61898" s="279"/>
      <c r="I61898" s="280"/>
      <c r="J61898" s="276"/>
    </row>
    <row r="61899" spans="1:10" s="275" customFormat="1" x14ac:dyDescent="0.2">
      <c r="A61899" s="274"/>
      <c r="C61899" s="276"/>
      <c r="D61899" s="277"/>
      <c r="E61899" s="278"/>
      <c r="F61899" s="279"/>
      <c r="G61899" s="279"/>
      <c r="H61899" s="279"/>
      <c r="I61899" s="280"/>
      <c r="J61899" s="276"/>
    </row>
    <row r="61900" spans="1:10" s="275" customFormat="1" x14ac:dyDescent="0.2">
      <c r="A61900" s="274"/>
      <c r="C61900" s="276"/>
      <c r="D61900" s="277"/>
      <c r="E61900" s="278"/>
      <c r="F61900" s="279"/>
      <c r="G61900" s="279"/>
      <c r="H61900" s="279"/>
      <c r="I61900" s="280"/>
      <c r="J61900" s="276"/>
    </row>
    <row r="61901" spans="1:10" s="275" customFormat="1" x14ac:dyDescent="0.2">
      <c r="A61901" s="274"/>
      <c r="C61901" s="276"/>
      <c r="D61901" s="277"/>
      <c r="E61901" s="278"/>
      <c r="F61901" s="279"/>
      <c r="G61901" s="279"/>
      <c r="H61901" s="279"/>
      <c r="I61901" s="280"/>
      <c r="J61901" s="276"/>
    </row>
    <row r="61902" spans="1:10" s="275" customFormat="1" x14ac:dyDescent="0.2">
      <c r="A61902" s="274"/>
      <c r="C61902" s="276"/>
      <c r="D61902" s="277"/>
      <c r="E61902" s="278"/>
      <c r="F61902" s="279"/>
      <c r="G61902" s="279"/>
      <c r="H61902" s="279"/>
      <c r="I61902" s="280"/>
      <c r="J61902" s="276"/>
    </row>
    <row r="61903" spans="1:10" s="275" customFormat="1" x14ac:dyDescent="0.2">
      <c r="A61903" s="274"/>
      <c r="C61903" s="276"/>
      <c r="D61903" s="277"/>
      <c r="E61903" s="278"/>
      <c r="F61903" s="279"/>
      <c r="G61903" s="279"/>
      <c r="H61903" s="279"/>
      <c r="I61903" s="280"/>
      <c r="J61903" s="276"/>
    </row>
    <row r="61904" spans="1:10" s="275" customFormat="1" x14ac:dyDescent="0.2">
      <c r="A61904" s="274"/>
      <c r="C61904" s="276"/>
      <c r="D61904" s="277"/>
      <c r="E61904" s="278"/>
      <c r="F61904" s="279"/>
      <c r="G61904" s="279"/>
      <c r="H61904" s="279"/>
      <c r="I61904" s="280"/>
      <c r="J61904" s="276"/>
    </row>
    <row r="61905" spans="1:10" s="275" customFormat="1" x14ac:dyDescent="0.2">
      <c r="A61905" s="274"/>
      <c r="C61905" s="276"/>
      <c r="D61905" s="277"/>
      <c r="E61905" s="278"/>
      <c r="F61905" s="279"/>
      <c r="G61905" s="279"/>
      <c r="H61905" s="279"/>
      <c r="I61905" s="280"/>
      <c r="J61905" s="276"/>
    </row>
    <row r="61906" spans="1:10" s="275" customFormat="1" x14ac:dyDescent="0.2">
      <c r="A61906" s="274"/>
      <c r="C61906" s="276"/>
      <c r="D61906" s="277"/>
      <c r="E61906" s="278"/>
      <c r="F61906" s="279"/>
      <c r="G61906" s="279"/>
      <c r="H61906" s="279"/>
      <c r="I61906" s="280"/>
      <c r="J61906" s="276"/>
    </row>
    <row r="61907" spans="1:10" s="275" customFormat="1" x14ac:dyDescent="0.2">
      <c r="A61907" s="274"/>
      <c r="C61907" s="276"/>
      <c r="D61907" s="277"/>
      <c r="E61907" s="278"/>
      <c r="F61907" s="279"/>
      <c r="G61907" s="279"/>
      <c r="H61907" s="279"/>
      <c r="I61907" s="280"/>
      <c r="J61907" s="276"/>
    </row>
    <row r="61908" spans="1:10" s="275" customFormat="1" x14ac:dyDescent="0.2">
      <c r="A61908" s="274"/>
      <c r="C61908" s="276"/>
      <c r="D61908" s="277"/>
      <c r="E61908" s="278"/>
      <c r="F61908" s="279"/>
      <c r="G61908" s="279"/>
      <c r="H61908" s="279"/>
      <c r="I61908" s="280"/>
      <c r="J61908" s="276"/>
    </row>
    <row r="61909" spans="1:10" s="275" customFormat="1" x14ac:dyDescent="0.2">
      <c r="A61909" s="274"/>
      <c r="C61909" s="276"/>
      <c r="D61909" s="277"/>
      <c r="E61909" s="278"/>
      <c r="F61909" s="279"/>
      <c r="G61909" s="279"/>
      <c r="H61909" s="279"/>
      <c r="I61909" s="280"/>
      <c r="J61909" s="276"/>
    </row>
    <row r="61910" spans="1:10" s="275" customFormat="1" x14ac:dyDescent="0.2">
      <c r="A61910" s="274"/>
      <c r="C61910" s="276"/>
      <c r="D61910" s="277"/>
      <c r="E61910" s="278"/>
      <c r="F61910" s="279"/>
      <c r="G61910" s="279"/>
      <c r="H61910" s="279"/>
      <c r="I61910" s="280"/>
      <c r="J61910" s="276"/>
    </row>
    <row r="61911" spans="1:10" s="275" customFormat="1" x14ac:dyDescent="0.2">
      <c r="A61911" s="274"/>
      <c r="C61911" s="276"/>
      <c r="D61911" s="277"/>
      <c r="E61911" s="278"/>
      <c r="F61911" s="279"/>
      <c r="G61911" s="279"/>
      <c r="H61911" s="279"/>
      <c r="I61911" s="280"/>
      <c r="J61911" s="276"/>
    </row>
    <row r="61912" spans="1:10" s="275" customFormat="1" x14ac:dyDescent="0.2">
      <c r="A61912" s="274"/>
      <c r="C61912" s="276"/>
      <c r="D61912" s="277"/>
      <c r="E61912" s="278"/>
      <c r="F61912" s="279"/>
      <c r="G61912" s="279"/>
      <c r="H61912" s="279"/>
      <c r="I61912" s="280"/>
      <c r="J61912" s="276"/>
    </row>
    <row r="61913" spans="1:10" s="275" customFormat="1" x14ac:dyDescent="0.2">
      <c r="A61913" s="274"/>
      <c r="C61913" s="276"/>
      <c r="D61913" s="277"/>
      <c r="E61913" s="278"/>
      <c r="F61913" s="279"/>
      <c r="G61913" s="279"/>
      <c r="H61913" s="279"/>
      <c r="I61913" s="280"/>
      <c r="J61913" s="276"/>
    </row>
    <row r="61914" spans="1:10" s="275" customFormat="1" x14ac:dyDescent="0.2">
      <c r="A61914" s="274"/>
      <c r="C61914" s="276"/>
      <c r="D61914" s="277"/>
      <c r="E61914" s="278"/>
      <c r="F61914" s="279"/>
      <c r="G61914" s="279"/>
      <c r="H61914" s="279"/>
      <c r="I61914" s="280"/>
      <c r="J61914" s="276"/>
    </row>
    <row r="61915" spans="1:10" s="275" customFormat="1" x14ac:dyDescent="0.2">
      <c r="A61915" s="274"/>
      <c r="C61915" s="276"/>
      <c r="D61915" s="277"/>
      <c r="E61915" s="278"/>
      <c r="F61915" s="279"/>
      <c r="G61915" s="279"/>
      <c r="H61915" s="279"/>
      <c r="I61915" s="280"/>
      <c r="J61915" s="276"/>
    </row>
    <row r="61916" spans="1:10" s="275" customFormat="1" x14ac:dyDescent="0.2">
      <c r="A61916" s="274"/>
      <c r="C61916" s="276"/>
      <c r="D61916" s="277"/>
      <c r="E61916" s="278"/>
      <c r="F61916" s="279"/>
      <c r="G61916" s="279"/>
      <c r="H61916" s="279"/>
      <c r="I61916" s="280"/>
      <c r="J61916" s="276"/>
    </row>
    <row r="61917" spans="1:10" s="275" customFormat="1" x14ac:dyDescent="0.2">
      <c r="A61917" s="274"/>
      <c r="C61917" s="276"/>
      <c r="D61917" s="277"/>
      <c r="E61917" s="278"/>
      <c r="F61917" s="279"/>
      <c r="G61917" s="279"/>
      <c r="H61917" s="279"/>
      <c r="I61917" s="280"/>
      <c r="J61917" s="276"/>
    </row>
    <row r="61918" spans="1:10" s="275" customFormat="1" x14ac:dyDescent="0.2">
      <c r="A61918" s="274"/>
      <c r="C61918" s="276"/>
      <c r="D61918" s="277"/>
      <c r="E61918" s="278"/>
      <c r="F61918" s="279"/>
      <c r="G61918" s="279"/>
      <c r="H61918" s="279"/>
      <c r="I61918" s="280"/>
      <c r="J61918" s="276"/>
    </row>
    <row r="61919" spans="1:10" s="275" customFormat="1" x14ac:dyDescent="0.2">
      <c r="A61919" s="274"/>
      <c r="C61919" s="276"/>
      <c r="D61919" s="277"/>
      <c r="E61919" s="278"/>
      <c r="F61919" s="279"/>
      <c r="G61919" s="279"/>
      <c r="H61919" s="279"/>
      <c r="I61919" s="280"/>
      <c r="J61919" s="276"/>
    </row>
    <row r="61920" spans="1:10" s="275" customFormat="1" x14ac:dyDescent="0.2">
      <c r="A61920" s="274"/>
      <c r="C61920" s="276"/>
      <c r="D61920" s="277"/>
      <c r="E61920" s="278"/>
      <c r="F61920" s="279"/>
      <c r="G61920" s="279"/>
      <c r="H61920" s="279"/>
      <c r="I61920" s="280"/>
      <c r="J61920" s="276"/>
    </row>
    <row r="61921" spans="1:10" s="275" customFormat="1" x14ac:dyDescent="0.2">
      <c r="A61921" s="274"/>
      <c r="C61921" s="276"/>
      <c r="D61921" s="277"/>
      <c r="E61921" s="278"/>
      <c r="F61921" s="279"/>
      <c r="G61921" s="279"/>
      <c r="H61921" s="279"/>
      <c r="I61921" s="280"/>
      <c r="J61921" s="276"/>
    </row>
    <row r="61922" spans="1:10" s="275" customFormat="1" x14ac:dyDescent="0.2">
      <c r="A61922" s="274"/>
      <c r="C61922" s="276"/>
      <c r="D61922" s="277"/>
      <c r="E61922" s="278"/>
      <c r="F61922" s="279"/>
      <c r="G61922" s="279"/>
      <c r="H61922" s="279"/>
      <c r="I61922" s="280"/>
      <c r="J61922" s="276"/>
    </row>
    <row r="61923" spans="1:10" s="275" customFormat="1" x14ac:dyDescent="0.2">
      <c r="A61923" s="274"/>
      <c r="C61923" s="276"/>
      <c r="D61923" s="277"/>
      <c r="E61923" s="278"/>
      <c r="F61923" s="279"/>
      <c r="G61923" s="279"/>
      <c r="H61923" s="279"/>
      <c r="I61923" s="280"/>
      <c r="J61923" s="276"/>
    </row>
    <row r="61924" spans="1:10" s="275" customFormat="1" x14ac:dyDescent="0.2">
      <c r="A61924" s="274"/>
      <c r="C61924" s="276"/>
      <c r="D61924" s="277"/>
      <c r="E61924" s="278"/>
      <c r="F61924" s="279"/>
      <c r="G61924" s="279"/>
      <c r="H61924" s="279"/>
      <c r="I61924" s="280"/>
      <c r="J61924" s="276"/>
    </row>
    <row r="61925" spans="1:10" s="275" customFormat="1" x14ac:dyDescent="0.2">
      <c r="A61925" s="274"/>
      <c r="C61925" s="276"/>
      <c r="D61925" s="277"/>
      <c r="E61925" s="278"/>
      <c r="F61925" s="279"/>
      <c r="G61925" s="279"/>
      <c r="H61925" s="279"/>
      <c r="I61925" s="280"/>
      <c r="J61925" s="276"/>
    </row>
    <row r="61926" spans="1:10" s="275" customFormat="1" x14ac:dyDescent="0.2">
      <c r="A61926" s="274"/>
      <c r="C61926" s="276"/>
      <c r="D61926" s="277"/>
      <c r="E61926" s="278"/>
      <c r="F61926" s="279"/>
      <c r="G61926" s="279"/>
      <c r="H61926" s="279"/>
      <c r="I61926" s="280"/>
      <c r="J61926" s="276"/>
    </row>
    <row r="61927" spans="1:10" s="275" customFormat="1" x14ac:dyDescent="0.2">
      <c r="A61927" s="274"/>
      <c r="C61927" s="276"/>
      <c r="D61927" s="277"/>
      <c r="E61927" s="278"/>
      <c r="F61927" s="279"/>
      <c r="G61927" s="279"/>
      <c r="H61927" s="279"/>
      <c r="I61927" s="280"/>
      <c r="J61927" s="276"/>
    </row>
    <row r="61928" spans="1:10" s="275" customFormat="1" x14ac:dyDescent="0.2">
      <c r="A61928" s="274"/>
      <c r="C61928" s="276"/>
      <c r="D61928" s="277"/>
      <c r="E61928" s="278"/>
      <c r="F61928" s="279"/>
      <c r="G61928" s="279"/>
      <c r="H61928" s="279"/>
      <c r="I61928" s="280"/>
      <c r="J61928" s="276"/>
    </row>
    <row r="61929" spans="1:10" s="275" customFormat="1" x14ac:dyDescent="0.2">
      <c r="A61929" s="274"/>
      <c r="C61929" s="276"/>
      <c r="D61929" s="277"/>
      <c r="E61929" s="278"/>
      <c r="F61929" s="279"/>
      <c r="G61929" s="279"/>
      <c r="H61929" s="279"/>
      <c r="I61929" s="280"/>
      <c r="J61929" s="276"/>
    </row>
    <row r="61930" spans="1:10" s="275" customFormat="1" x14ac:dyDescent="0.2">
      <c r="A61930" s="274"/>
      <c r="C61930" s="276"/>
      <c r="D61930" s="277"/>
      <c r="E61930" s="278"/>
      <c r="F61930" s="279"/>
      <c r="G61930" s="279"/>
      <c r="H61930" s="279"/>
      <c r="I61930" s="280"/>
      <c r="J61930" s="276"/>
    </row>
    <row r="61931" spans="1:10" s="275" customFormat="1" x14ac:dyDescent="0.2">
      <c r="A61931" s="274"/>
      <c r="C61931" s="276"/>
      <c r="D61931" s="277"/>
      <c r="E61931" s="278"/>
      <c r="F61931" s="279"/>
      <c r="G61931" s="279"/>
      <c r="H61931" s="279"/>
      <c r="I61931" s="280"/>
      <c r="J61931" s="276"/>
    </row>
    <row r="61932" spans="1:10" s="275" customFormat="1" x14ac:dyDescent="0.2">
      <c r="A61932" s="274"/>
      <c r="C61932" s="276"/>
      <c r="D61932" s="277"/>
      <c r="E61932" s="278"/>
      <c r="F61932" s="279"/>
      <c r="G61932" s="279"/>
      <c r="H61932" s="279"/>
      <c r="I61932" s="280"/>
      <c r="J61932" s="276"/>
    </row>
    <row r="61933" spans="1:10" s="275" customFormat="1" x14ac:dyDescent="0.2">
      <c r="A61933" s="274"/>
      <c r="C61933" s="276"/>
      <c r="D61933" s="277"/>
      <c r="E61933" s="278"/>
      <c r="F61933" s="279"/>
      <c r="G61933" s="279"/>
      <c r="H61933" s="279"/>
      <c r="I61933" s="280"/>
      <c r="J61933" s="276"/>
    </row>
    <row r="61934" spans="1:10" s="275" customFormat="1" x14ac:dyDescent="0.2">
      <c r="A61934" s="274"/>
      <c r="C61934" s="276"/>
      <c r="D61934" s="277"/>
      <c r="E61934" s="278"/>
      <c r="F61934" s="279"/>
      <c r="G61934" s="279"/>
      <c r="H61934" s="279"/>
      <c r="I61934" s="280"/>
      <c r="J61934" s="276"/>
    </row>
    <row r="61935" spans="1:10" s="275" customFormat="1" x14ac:dyDescent="0.2">
      <c r="A61935" s="274"/>
      <c r="C61935" s="276"/>
      <c r="D61935" s="277"/>
      <c r="E61935" s="278"/>
      <c r="F61935" s="279"/>
      <c r="G61935" s="279"/>
      <c r="H61935" s="279"/>
      <c r="I61935" s="280"/>
      <c r="J61935" s="276"/>
    </row>
    <row r="61936" spans="1:10" s="275" customFormat="1" x14ac:dyDescent="0.2">
      <c r="A61936" s="274"/>
      <c r="C61936" s="276"/>
      <c r="D61936" s="277"/>
      <c r="E61936" s="278"/>
      <c r="F61936" s="279"/>
      <c r="G61936" s="279"/>
      <c r="H61936" s="279"/>
      <c r="I61936" s="280"/>
      <c r="J61936" s="276"/>
    </row>
    <row r="61937" spans="1:10" s="275" customFormat="1" x14ac:dyDescent="0.2">
      <c r="A61937" s="274"/>
      <c r="C61937" s="276"/>
      <c r="D61937" s="277"/>
      <c r="E61937" s="278"/>
      <c r="F61937" s="279"/>
      <c r="G61937" s="279"/>
      <c r="H61937" s="279"/>
      <c r="I61937" s="280"/>
      <c r="J61937" s="276"/>
    </row>
    <row r="61938" spans="1:10" s="275" customFormat="1" x14ac:dyDescent="0.2">
      <c r="A61938" s="274"/>
      <c r="C61938" s="276"/>
      <c r="D61938" s="277"/>
      <c r="E61938" s="278"/>
      <c r="F61938" s="279"/>
      <c r="G61938" s="279"/>
      <c r="H61938" s="279"/>
      <c r="I61938" s="280"/>
      <c r="J61938" s="276"/>
    </row>
    <row r="61939" spans="1:10" s="275" customFormat="1" x14ac:dyDescent="0.2">
      <c r="A61939" s="274"/>
      <c r="C61939" s="276"/>
      <c r="D61939" s="277"/>
      <c r="E61939" s="278"/>
      <c r="F61939" s="279"/>
      <c r="G61939" s="279"/>
      <c r="H61939" s="279"/>
      <c r="I61939" s="280"/>
      <c r="J61939" s="276"/>
    </row>
    <row r="61940" spans="1:10" s="275" customFormat="1" x14ac:dyDescent="0.2">
      <c r="A61940" s="274"/>
      <c r="C61940" s="276"/>
      <c r="D61940" s="277"/>
      <c r="E61940" s="278"/>
      <c r="F61940" s="279"/>
      <c r="G61940" s="279"/>
      <c r="H61940" s="279"/>
      <c r="I61940" s="280"/>
      <c r="J61940" s="276"/>
    </row>
    <row r="61941" spans="1:10" s="275" customFormat="1" x14ac:dyDescent="0.2">
      <c r="A61941" s="274"/>
      <c r="C61941" s="276"/>
      <c r="D61941" s="277"/>
      <c r="E61941" s="278"/>
      <c r="F61941" s="279"/>
      <c r="G61941" s="279"/>
      <c r="H61941" s="279"/>
      <c r="I61941" s="280"/>
      <c r="J61941" s="276"/>
    </row>
    <row r="61942" spans="1:10" s="275" customFormat="1" x14ac:dyDescent="0.2">
      <c r="A61942" s="274"/>
      <c r="C61942" s="276"/>
      <c r="D61942" s="277"/>
      <c r="E61942" s="278"/>
      <c r="F61942" s="279"/>
      <c r="G61942" s="279"/>
      <c r="H61942" s="279"/>
      <c r="I61942" s="280"/>
      <c r="J61942" s="276"/>
    </row>
    <row r="61943" spans="1:10" s="275" customFormat="1" x14ac:dyDescent="0.2">
      <c r="A61943" s="274"/>
      <c r="C61943" s="276"/>
      <c r="D61943" s="277"/>
      <c r="E61943" s="278"/>
      <c r="F61943" s="279"/>
      <c r="G61943" s="279"/>
      <c r="H61943" s="279"/>
      <c r="I61943" s="280"/>
      <c r="J61943" s="276"/>
    </row>
    <row r="61944" spans="1:10" s="275" customFormat="1" x14ac:dyDescent="0.2">
      <c r="A61944" s="274"/>
      <c r="C61944" s="276"/>
      <c r="D61944" s="277"/>
      <c r="E61944" s="278"/>
      <c r="F61944" s="279"/>
      <c r="G61944" s="279"/>
      <c r="H61944" s="279"/>
      <c r="I61944" s="280"/>
      <c r="J61944" s="276"/>
    </row>
    <row r="61945" spans="1:10" s="275" customFormat="1" x14ac:dyDescent="0.2">
      <c r="A61945" s="274"/>
      <c r="C61945" s="276"/>
      <c r="D61945" s="277"/>
      <c r="E61945" s="278"/>
      <c r="F61945" s="279"/>
      <c r="G61945" s="279"/>
      <c r="H61945" s="279"/>
      <c r="I61945" s="280"/>
      <c r="J61945" s="276"/>
    </row>
    <row r="61946" spans="1:10" s="275" customFormat="1" x14ac:dyDescent="0.2">
      <c r="A61946" s="274"/>
      <c r="C61946" s="276"/>
      <c r="D61946" s="277"/>
      <c r="E61946" s="278"/>
      <c r="F61946" s="279"/>
      <c r="G61946" s="279"/>
      <c r="H61946" s="279"/>
      <c r="I61946" s="280"/>
      <c r="J61946" s="276"/>
    </row>
    <row r="61947" spans="1:10" s="275" customFormat="1" x14ac:dyDescent="0.2">
      <c r="A61947" s="274"/>
      <c r="C61947" s="276"/>
      <c r="D61947" s="277"/>
      <c r="E61947" s="278"/>
      <c r="F61947" s="279"/>
      <c r="G61947" s="279"/>
      <c r="H61947" s="279"/>
      <c r="I61947" s="280"/>
      <c r="J61947" s="276"/>
    </row>
    <row r="61948" spans="1:10" s="275" customFormat="1" x14ac:dyDescent="0.2">
      <c r="A61948" s="274"/>
      <c r="C61948" s="276"/>
      <c r="D61948" s="277"/>
      <c r="E61948" s="278"/>
      <c r="F61948" s="279"/>
      <c r="G61948" s="279"/>
      <c r="H61948" s="279"/>
      <c r="I61948" s="280"/>
      <c r="J61948" s="276"/>
    </row>
    <row r="61949" spans="1:10" s="275" customFormat="1" x14ac:dyDescent="0.2">
      <c r="A61949" s="274"/>
      <c r="C61949" s="276"/>
      <c r="D61949" s="277"/>
      <c r="E61949" s="278"/>
      <c r="F61949" s="279"/>
      <c r="G61949" s="279"/>
      <c r="H61949" s="279"/>
      <c r="I61949" s="280"/>
      <c r="J61949" s="276"/>
    </row>
    <row r="61950" spans="1:10" s="275" customFormat="1" x14ac:dyDescent="0.2">
      <c r="A61950" s="274"/>
      <c r="C61950" s="276"/>
      <c r="D61950" s="277"/>
      <c r="E61950" s="278"/>
      <c r="F61950" s="279"/>
      <c r="G61950" s="279"/>
      <c r="H61950" s="279"/>
      <c r="I61950" s="280"/>
      <c r="J61950" s="276"/>
    </row>
    <row r="61951" spans="1:10" s="275" customFormat="1" x14ac:dyDescent="0.2">
      <c r="A61951" s="274"/>
      <c r="C61951" s="276"/>
      <c r="D61951" s="277"/>
      <c r="E61951" s="278"/>
      <c r="F61951" s="279"/>
      <c r="G61951" s="279"/>
      <c r="H61951" s="279"/>
      <c r="I61951" s="280"/>
      <c r="J61951" s="276"/>
    </row>
    <row r="61952" spans="1:10" s="275" customFormat="1" x14ac:dyDescent="0.2">
      <c r="A61952" s="274"/>
      <c r="C61952" s="276"/>
      <c r="D61952" s="277"/>
      <c r="E61952" s="278"/>
      <c r="F61952" s="279"/>
      <c r="G61952" s="279"/>
      <c r="H61952" s="279"/>
      <c r="I61952" s="280"/>
      <c r="J61952" s="276"/>
    </row>
    <row r="61953" spans="1:10" s="275" customFormat="1" x14ac:dyDescent="0.2">
      <c r="A61953" s="274"/>
      <c r="C61953" s="276"/>
      <c r="D61953" s="277"/>
      <c r="E61953" s="278"/>
      <c r="F61953" s="279"/>
      <c r="G61953" s="279"/>
      <c r="H61953" s="279"/>
      <c r="I61953" s="280"/>
      <c r="J61953" s="276"/>
    </row>
    <row r="61954" spans="1:10" s="275" customFormat="1" x14ac:dyDescent="0.2">
      <c r="A61954" s="274"/>
      <c r="C61954" s="276"/>
      <c r="D61954" s="277"/>
      <c r="E61954" s="278"/>
      <c r="F61954" s="279"/>
      <c r="G61954" s="279"/>
      <c r="H61954" s="279"/>
      <c r="I61954" s="280"/>
      <c r="J61954" s="276"/>
    </row>
    <row r="61955" spans="1:10" s="275" customFormat="1" x14ac:dyDescent="0.2">
      <c r="A61955" s="274"/>
      <c r="C61955" s="276"/>
      <c r="D61955" s="277"/>
      <c r="E61955" s="278"/>
      <c r="F61955" s="279"/>
      <c r="G61955" s="279"/>
      <c r="H61955" s="279"/>
      <c r="I61955" s="280"/>
      <c r="J61955" s="276"/>
    </row>
    <row r="61956" spans="1:10" s="275" customFormat="1" x14ac:dyDescent="0.2">
      <c r="A61956" s="274"/>
      <c r="C61956" s="276"/>
      <c r="D61956" s="277"/>
      <c r="E61956" s="278"/>
      <c r="F61956" s="279"/>
      <c r="G61956" s="279"/>
      <c r="H61956" s="279"/>
      <c r="I61956" s="280"/>
      <c r="J61956" s="276"/>
    </row>
    <row r="61957" spans="1:10" s="275" customFormat="1" x14ac:dyDescent="0.2">
      <c r="A61957" s="274"/>
      <c r="C61957" s="276"/>
      <c r="D61957" s="277"/>
      <c r="E61957" s="278"/>
      <c r="F61957" s="279"/>
      <c r="G61957" s="279"/>
      <c r="H61957" s="279"/>
      <c r="I61957" s="280"/>
      <c r="J61957" s="276"/>
    </row>
    <row r="61958" spans="1:10" s="275" customFormat="1" x14ac:dyDescent="0.2">
      <c r="A61958" s="274"/>
      <c r="C61958" s="276"/>
      <c r="D61958" s="277"/>
      <c r="E61958" s="278"/>
      <c r="F61958" s="279"/>
      <c r="G61958" s="279"/>
      <c r="H61958" s="279"/>
      <c r="I61958" s="280"/>
      <c r="J61958" s="276"/>
    </row>
    <row r="61959" spans="1:10" s="275" customFormat="1" x14ac:dyDescent="0.2">
      <c r="A61959" s="274"/>
      <c r="C61959" s="276"/>
      <c r="D61959" s="277"/>
      <c r="E61959" s="278"/>
      <c r="F61959" s="279"/>
      <c r="G61959" s="279"/>
      <c r="H61959" s="279"/>
      <c r="I61959" s="280"/>
      <c r="J61959" s="276"/>
    </row>
    <row r="61960" spans="1:10" s="275" customFormat="1" x14ac:dyDescent="0.2">
      <c r="A61960" s="274"/>
      <c r="C61960" s="276"/>
      <c r="D61960" s="277"/>
      <c r="E61960" s="278"/>
      <c r="F61960" s="279"/>
      <c r="G61960" s="279"/>
      <c r="H61960" s="279"/>
      <c r="I61960" s="280"/>
      <c r="J61960" s="276"/>
    </row>
    <row r="61961" spans="1:10" s="275" customFormat="1" x14ac:dyDescent="0.2">
      <c r="A61961" s="274"/>
      <c r="C61961" s="276"/>
      <c r="D61961" s="277"/>
      <c r="E61961" s="278"/>
      <c r="F61961" s="279"/>
      <c r="G61961" s="279"/>
      <c r="H61961" s="279"/>
      <c r="I61961" s="280"/>
      <c r="J61961" s="276"/>
    </row>
    <row r="61962" spans="1:10" s="275" customFormat="1" x14ac:dyDescent="0.2">
      <c r="A61962" s="274"/>
      <c r="C61962" s="276"/>
      <c r="D61962" s="277"/>
      <c r="E61962" s="278"/>
      <c r="F61962" s="279"/>
      <c r="G61962" s="279"/>
      <c r="H61962" s="279"/>
      <c r="I61962" s="280"/>
      <c r="J61962" s="276"/>
    </row>
    <row r="61963" spans="1:10" s="275" customFormat="1" x14ac:dyDescent="0.2">
      <c r="A61963" s="274"/>
      <c r="C61963" s="276"/>
      <c r="D61963" s="277"/>
      <c r="E61963" s="278"/>
      <c r="F61963" s="279"/>
      <c r="G61963" s="279"/>
      <c r="H61963" s="279"/>
      <c r="I61963" s="280"/>
      <c r="J61963" s="276"/>
    </row>
    <row r="61964" spans="1:10" s="275" customFormat="1" x14ac:dyDescent="0.2">
      <c r="A61964" s="274"/>
      <c r="C61964" s="276"/>
      <c r="D61964" s="277"/>
      <c r="E61964" s="278"/>
      <c r="F61964" s="279"/>
      <c r="G61964" s="279"/>
      <c r="H61964" s="279"/>
      <c r="I61964" s="280"/>
      <c r="J61964" s="276"/>
    </row>
    <row r="61965" spans="1:10" s="275" customFormat="1" x14ac:dyDescent="0.2">
      <c r="A61965" s="274"/>
      <c r="C61965" s="276"/>
      <c r="D61965" s="277"/>
      <c r="E61965" s="278"/>
      <c r="F61965" s="279"/>
      <c r="G61965" s="279"/>
      <c r="H61965" s="279"/>
      <c r="I61965" s="280"/>
      <c r="J61965" s="276"/>
    </row>
    <row r="61966" spans="1:10" s="275" customFormat="1" x14ac:dyDescent="0.2">
      <c r="A61966" s="274"/>
      <c r="C61966" s="276"/>
      <c r="D61966" s="277"/>
      <c r="E61966" s="278"/>
      <c r="F61966" s="279"/>
      <c r="G61966" s="279"/>
      <c r="H61966" s="279"/>
      <c r="I61966" s="280"/>
      <c r="J61966" s="276"/>
    </row>
    <row r="61967" spans="1:10" s="275" customFormat="1" x14ac:dyDescent="0.2">
      <c r="A61967" s="274"/>
      <c r="C61967" s="276"/>
      <c r="D61967" s="277"/>
      <c r="E61967" s="278"/>
      <c r="F61967" s="279"/>
      <c r="G61967" s="279"/>
      <c r="H61967" s="279"/>
      <c r="I61967" s="280"/>
      <c r="J61967" s="276"/>
    </row>
    <row r="61968" spans="1:10" s="275" customFormat="1" x14ac:dyDescent="0.2">
      <c r="A61968" s="274"/>
      <c r="C61968" s="276"/>
      <c r="D61968" s="277"/>
      <c r="E61968" s="278"/>
      <c r="F61968" s="279"/>
      <c r="G61968" s="279"/>
      <c r="H61968" s="279"/>
      <c r="I61968" s="280"/>
      <c r="J61968" s="276"/>
    </row>
    <row r="61969" spans="1:10" s="275" customFormat="1" x14ac:dyDescent="0.2">
      <c r="A61969" s="274"/>
      <c r="C61969" s="276"/>
      <c r="D61969" s="277"/>
      <c r="E61969" s="278"/>
      <c r="F61969" s="279"/>
      <c r="G61969" s="279"/>
      <c r="H61969" s="279"/>
      <c r="I61969" s="280"/>
      <c r="J61969" s="276"/>
    </row>
    <row r="61970" spans="1:10" s="275" customFormat="1" x14ac:dyDescent="0.2">
      <c r="A61970" s="274"/>
      <c r="C61970" s="276"/>
      <c r="D61970" s="277"/>
      <c r="E61970" s="278"/>
      <c r="F61970" s="279"/>
      <c r="G61970" s="279"/>
      <c r="H61970" s="279"/>
      <c r="I61970" s="280"/>
      <c r="J61970" s="276"/>
    </row>
    <row r="61971" spans="1:10" s="275" customFormat="1" x14ac:dyDescent="0.2">
      <c r="A61971" s="274"/>
      <c r="C61971" s="276"/>
      <c r="D61971" s="277"/>
      <c r="E61971" s="278"/>
      <c r="F61971" s="279"/>
      <c r="G61971" s="279"/>
      <c r="H61971" s="279"/>
      <c r="I61971" s="280"/>
      <c r="J61971" s="276"/>
    </row>
    <row r="61972" spans="1:10" s="275" customFormat="1" x14ac:dyDescent="0.2">
      <c r="A61972" s="274"/>
      <c r="C61972" s="276"/>
      <c r="D61972" s="277"/>
      <c r="E61972" s="278"/>
      <c r="F61972" s="279"/>
      <c r="G61972" s="279"/>
      <c r="H61972" s="279"/>
      <c r="I61972" s="280"/>
      <c r="J61972" s="276"/>
    </row>
    <row r="61973" spans="1:10" s="275" customFormat="1" x14ac:dyDescent="0.2">
      <c r="A61973" s="274"/>
      <c r="C61973" s="276"/>
      <c r="D61973" s="277"/>
      <c r="E61973" s="278"/>
      <c r="F61973" s="279"/>
      <c r="G61973" s="279"/>
      <c r="H61973" s="279"/>
      <c r="I61973" s="280"/>
      <c r="J61973" s="276"/>
    </row>
    <row r="61974" spans="1:10" s="275" customFormat="1" x14ac:dyDescent="0.2">
      <c r="A61974" s="274"/>
      <c r="C61974" s="276"/>
      <c r="D61974" s="277"/>
      <c r="E61974" s="278"/>
      <c r="F61974" s="279"/>
      <c r="G61974" s="279"/>
      <c r="H61974" s="279"/>
      <c r="I61974" s="280"/>
      <c r="J61974" s="276"/>
    </row>
    <row r="61975" spans="1:10" s="275" customFormat="1" x14ac:dyDescent="0.2">
      <c r="A61975" s="274"/>
      <c r="C61975" s="276"/>
      <c r="D61975" s="277"/>
      <c r="E61975" s="278"/>
      <c r="F61975" s="279"/>
      <c r="G61975" s="279"/>
      <c r="H61975" s="279"/>
      <c r="I61975" s="280"/>
      <c r="J61975" s="276"/>
    </row>
    <row r="61976" spans="1:10" s="275" customFormat="1" x14ac:dyDescent="0.2">
      <c r="A61976" s="274"/>
      <c r="C61976" s="276"/>
      <c r="D61976" s="277"/>
      <c r="E61976" s="278"/>
      <c r="F61976" s="279"/>
      <c r="G61976" s="279"/>
      <c r="H61976" s="279"/>
      <c r="I61976" s="280"/>
      <c r="J61976" s="276"/>
    </row>
    <row r="61977" spans="1:10" s="275" customFormat="1" x14ac:dyDescent="0.2">
      <c r="A61977" s="274"/>
      <c r="C61977" s="276"/>
      <c r="D61977" s="277"/>
      <c r="E61977" s="278"/>
      <c r="F61977" s="279"/>
      <c r="G61977" s="279"/>
      <c r="H61977" s="279"/>
      <c r="I61977" s="280"/>
      <c r="J61977" s="276"/>
    </row>
    <row r="61978" spans="1:10" s="275" customFormat="1" x14ac:dyDescent="0.2">
      <c r="A61978" s="274"/>
      <c r="C61978" s="276"/>
      <c r="D61978" s="277"/>
      <c r="E61978" s="278"/>
      <c r="F61978" s="279"/>
      <c r="G61978" s="279"/>
      <c r="H61978" s="279"/>
      <c r="I61978" s="280"/>
      <c r="J61978" s="276"/>
    </row>
    <row r="61979" spans="1:10" s="275" customFormat="1" x14ac:dyDescent="0.2">
      <c r="A61979" s="274"/>
      <c r="C61979" s="276"/>
      <c r="D61979" s="277"/>
      <c r="E61979" s="278"/>
      <c r="F61979" s="279"/>
      <c r="G61979" s="279"/>
      <c r="H61979" s="279"/>
      <c r="I61979" s="280"/>
      <c r="J61979" s="276"/>
    </row>
    <row r="61980" spans="1:10" s="275" customFormat="1" x14ac:dyDescent="0.2">
      <c r="A61980" s="274"/>
      <c r="C61980" s="276"/>
      <c r="D61980" s="277"/>
      <c r="E61980" s="278"/>
      <c r="F61980" s="279"/>
      <c r="G61980" s="279"/>
      <c r="H61980" s="279"/>
      <c r="I61980" s="280"/>
      <c r="J61980" s="276"/>
    </row>
    <row r="61981" spans="1:10" s="275" customFormat="1" x14ac:dyDescent="0.2">
      <c r="A61981" s="274"/>
      <c r="C61981" s="276"/>
      <c r="D61981" s="277"/>
      <c r="E61981" s="278"/>
      <c r="F61981" s="279"/>
      <c r="G61981" s="279"/>
      <c r="H61981" s="279"/>
      <c r="I61981" s="280"/>
      <c r="J61981" s="276"/>
    </row>
    <row r="61982" spans="1:10" s="275" customFormat="1" x14ac:dyDescent="0.2">
      <c r="A61982" s="274"/>
      <c r="C61982" s="276"/>
      <c r="D61982" s="277"/>
      <c r="E61982" s="278"/>
      <c r="F61982" s="279"/>
      <c r="G61982" s="279"/>
      <c r="H61982" s="279"/>
      <c r="I61982" s="280"/>
      <c r="J61982" s="276"/>
    </row>
    <row r="61983" spans="1:10" s="275" customFormat="1" x14ac:dyDescent="0.2">
      <c r="A61983" s="274"/>
      <c r="C61983" s="276"/>
      <c r="D61983" s="277"/>
      <c r="E61983" s="278"/>
      <c r="F61983" s="279"/>
      <c r="G61983" s="279"/>
      <c r="H61983" s="279"/>
      <c r="I61983" s="280"/>
      <c r="J61983" s="276"/>
    </row>
    <row r="61984" spans="1:10" s="275" customFormat="1" x14ac:dyDescent="0.2">
      <c r="A61984" s="274"/>
      <c r="C61984" s="276"/>
      <c r="D61984" s="277"/>
      <c r="E61984" s="278"/>
      <c r="F61984" s="279"/>
      <c r="G61984" s="279"/>
      <c r="H61984" s="279"/>
      <c r="I61984" s="280"/>
      <c r="J61984" s="276"/>
    </row>
    <row r="61985" spans="1:10" s="275" customFormat="1" x14ac:dyDescent="0.2">
      <c r="A61985" s="274"/>
      <c r="C61985" s="276"/>
      <c r="D61985" s="277"/>
      <c r="E61985" s="278"/>
      <c r="F61985" s="279"/>
      <c r="G61985" s="279"/>
      <c r="H61985" s="279"/>
      <c r="I61985" s="280"/>
      <c r="J61985" s="276"/>
    </row>
    <row r="61986" spans="1:10" s="275" customFormat="1" x14ac:dyDescent="0.2">
      <c r="A61986" s="274"/>
      <c r="C61986" s="276"/>
      <c r="D61986" s="277"/>
      <c r="E61986" s="278"/>
      <c r="F61986" s="279"/>
      <c r="G61986" s="279"/>
      <c r="H61986" s="279"/>
      <c r="I61986" s="280"/>
      <c r="J61986" s="276"/>
    </row>
    <row r="61987" spans="1:10" s="275" customFormat="1" x14ac:dyDescent="0.2">
      <c r="A61987" s="274"/>
      <c r="C61987" s="276"/>
      <c r="D61987" s="277"/>
      <c r="E61987" s="278"/>
      <c r="F61987" s="279"/>
      <c r="G61987" s="279"/>
      <c r="H61987" s="279"/>
      <c r="I61987" s="280"/>
      <c r="J61987" s="276"/>
    </row>
    <row r="61988" spans="1:10" s="275" customFormat="1" x14ac:dyDescent="0.2">
      <c r="A61988" s="274"/>
      <c r="C61988" s="276"/>
      <c r="D61988" s="277"/>
      <c r="E61988" s="278"/>
      <c r="F61988" s="279"/>
      <c r="G61988" s="279"/>
      <c r="H61988" s="279"/>
      <c r="I61988" s="280"/>
      <c r="J61988" s="276"/>
    </row>
    <row r="61989" spans="1:10" s="275" customFormat="1" x14ac:dyDescent="0.2">
      <c r="A61989" s="274"/>
      <c r="C61989" s="276"/>
      <c r="D61989" s="277"/>
      <c r="E61989" s="278"/>
      <c r="F61989" s="279"/>
      <c r="G61989" s="279"/>
      <c r="H61989" s="279"/>
      <c r="I61989" s="280"/>
      <c r="J61989" s="276"/>
    </row>
    <row r="61990" spans="1:10" s="275" customFormat="1" x14ac:dyDescent="0.2">
      <c r="A61990" s="274"/>
      <c r="C61990" s="276"/>
      <c r="D61990" s="277"/>
      <c r="E61990" s="278"/>
      <c r="F61990" s="279"/>
      <c r="G61990" s="279"/>
      <c r="H61990" s="279"/>
      <c r="I61990" s="280"/>
      <c r="J61990" s="276"/>
    </row>
    <row r="61991" spans="1:10" s="275" customFormat="1" x14ac:dyDescent="0.2">
      <c r="A61991" s="274"/>
      <c r="C61991" s="276"/>
      <c r="D61991" s="277"/>
      <c r="E61991" s="278"/>
      <c r="F61991" s="279"/>
      <c r="G61991" s="279"/>
      <c r="H61991" s="279"/>
      <c r="I61991" s="280"/>
      <c r="J61991" s="276"/>
    </row>
    <row r="61992" spans="1:10" s="275" customFormat="1" x14ac:dyDescent="0.2">
      <c r="A61992" s="274"/>
      <c r="C61992" s="276"/>
      <c r="D61992" s="277"/>
      <c r="E61992" s="278"/>
      <c r="F61992" s="279"/>
      <c r="G61992" s="279"/>
      <c r="H61992" s="279"/>
      <c r="I61992" s="280"/>
      <c r="J61992" s="276"/>
    </row>
    <row r="61993" spans="1:10" s="275" customFormat="1" x14ac:dyDescent="0.2">
      <c r="A61993" s="274"/>
      <c r="C61993" s="276"/>
      <c r="D61993" s="277"/>
      <c r="E61993" s="278"/>
      <c r="F61993" s="279"/>
      <c r="G61993" s="279"/>
      <c r="H61993" s="279"/>
      <c r="I61993" s="280"/>
      <c r="J61993" s="276"/>
    </row>
    <row r="61994" spans="1:10" s="275" customFormat="1" x14ac:dyDescent="0.2">
      <c r="A61994" s="274"/>
      <c r="C61994" s="276"/>
      <c r="D61994" s="277"/>
      <c r="E61994" s="278"/>
      <c r="F61994" s="279"/>
      <c r="G61994" s="279"/>
      <c r="H61994" s="279"/>
      <c r="I61994" s="280"/>
      <c r="J61994" s="276"/>
    </row>
    <row r="61995" spans="1:10" s="275" customFormat="1" x14ac:dyDescent="0.2">
      <c r="A61995" s="274"/>
      <c r="C61995" s="276"/>
      <c r="D61995" s="277"/>
      <c r="E61995" s="278"/>
      <c r="F61995" s="279"/>
      <c r="G61995" s="279"/>
      <c r="H61995" s="279"/>
      <c r="I61995" s="280"/>
      <c r="J61995" s="276"/>
    </row>
    <row r="61996" spans="1:10" s="275" customFormat="1" x14ac:dyDescent="0.2">
      <c r="A61996" s="274"/>
      <c r="C61996" s="276"/>
      <c r="D61996" s="277"/>
      <c r="E61996" s="278"/>
      <c r="F61996" s="279"/>
      <c r="G61996" s="279"/>
      <c r="H61996" s="279"/>
      <c r="I61996" s="280"/>
      <c r="J61996" s="276"/>
    </row>
    <row r="61997" spans="1:10" s="275" customFormat="1" x14ac:dyDescent="0.2">
      <c r="A61997" s="274"/>
      <c r="C61997" s="276"/>
      <c r="D61997" s="277"/>
      <c r="E61997" s="278"/>
      <c r="F61997" s="279"/>
      <c r="G61997" s="279"/>
      <c r="H61997" s="279"/>
      <c r="I61997" s="280"/>
      <c r="J61997" s="276"/>
    </row>
    <row r="61998" spans="1:10" s="275" customFormat="1" x14ac:dyDescent="0.2">
      <c r="A61998" s="274"/>
      <c r="C61998" s="276"/>
      <c r="D61998" s="277"/>
      <c r="E61998" s="278"/>
      <c r="F61998" s="279"/>
      <c r="G61998" s="279"/>
      <c r="H61998" s="279"/>
      <c r="I61998" s="280"/>
      <c r="J61998" s="276"/>
    </row>
    <row r="61999" spans="1:10" s="275" customFormat="1" x14ac:dyDescent="0.2">
      <c r="A61999" s="274"/>
      <c r="C61999" s="276"/>
      <c r="D61999" s="277"/>
      <c r="E61999" s="278"/>
      <c r="F61999" s="279"/>
      <c r="G61999" s="279"/>
      <c r="H61999" s="279"/>
      <c r="I61999" s="280"/>
      <c r="J61999" s="276"/>
    </row>
    <row r="62000" spans="1:10" s="275" customFormat="1" x14ac:dyDescent="0.2">
      <c r="A62000" s="274"/>
      <c r="C62000" s="276"/>
      <c r="D62000" s="277"/>
      <c r="E62000" s="278"/>
      <c r="F62000" s="279"/>
      <c r="G62000" s="279"/>
      <c r="H62000" s="279"/>
      <c r="I62000" s="280"/>
      <c r="J62000" s="276"/>
    </row>
    <row r="62001" spans="1:10" s="275" customFormat="1" x14ac:dyDescent="0.2">
      <c r="A62001" s="274"/>
      <c r="C62001" s="276"/>
      <c r="D62001" s="277"/>
      <c r="E62001" s="278"/>
      <c r="F62001" s="279"/>
      <c r="G62001" s="279"/>
      <c r="H62001" s="279"/>
      <c r="I62001" s="280"/>
      <c r="J62001" s="276"/>
    </row>
    <row r="62002" spans="1:10" s="275" customFormat="1" x14ac:dyDescent="0.2">
      <c r="A62002" s="274"/>
      <c r="C62002" s="276"/>
      <c r="D62002" s="277"/>
      <c r="E62002" s="278"/>
      <c r="F62002" s="279"/>
      <c r="G62002" s="279"/>
      <c r="H62002" s="279"/>
      <c r="I62002" s="280"/>
      <c r="J62002" s="276"/>
    </row>
    <row r="62003" spans="1:10" s="275" customFormat="1" x14ac:dyDescent="0.2">
      <c r="A62003" s="274"/>
      <c r="C62003" s="276"/>
      <c r="D62003" s="277"/>
      <c r="E62003" s="278"/>
      <c r="F62003" s="279"/>
      <c r="G62003" s="279"/>
      <c r="H62003" s="279"/>
      <c r="I62003" s="280"/>
      <c r="J62003" s="276"/>
    </row>
    <row r="62004" spans="1:10" s="275" customFormat="1" x14ac:dyDescent="0.2">
      <c r="A62004" s="274"/>
      <c r="C62004" s="276"/>
      <c r="D62004" s="277"/>
      <c r="E62004" s="278"/>
      <c r="F62004" s="279"/>
      <c r="G62004" s="279"/>
      <c r="H62004" s="279"/>
      <c r="I62004" s="280"/>
      <c r="J62004" s="276"/>
    </row>
    <row r="62005" spans="1:10" s="275" customFormat="1" x14ac:dyDescent="0.2">
      <c r="A62005" s="274"/>
      <c r="C62005" s="276"/>
      <c r="D62005" s="277"/>
      <c r="E62005" s="278"/>
      <c r="F62005" s="279"/>
      <c r="G62005" s="279"/>
      <c r="H62005" s="279"/>
      <c r="I62005" s="280"/>
      <c r="J62005" s="276"/>
    </row>
    <row r="62006" spans="1:10" s="275" customFormat="1" x14ac:dyDescent="0.2">
      <c r="A62006" s="274"/>
      <c r="C62006" s="276"/>
      <c r="D62006" s="277"/>
      <c r="E62006" s="278"/>
      <c r="F62006" s="279"/>
      <c r="G62006" s="279"/>
      <c r="H62006" s="279"/>
      <c r="I62006" s="280"/>
      <c r="J62006" s="276"/>
    </row>
    <row r="62007" spans="1:10" s="275" customFormat="1" x14ac:dyDescent="0.2">
      <c r="A62007" s="274"/>
      <c r="C62007" s="276"/>
      <c r="D62007" s="277"/>
      <c r="E62007" s="278"/>
      <c r="F62007" s="279"/>
      <c r="G62007" s="279"/>
      <c r="H62007" s="279"/>
      <c r="I62007" s="280"/>
      <c r="J62007" s="276"/>
    </row>
    <row r="62008" spans="1:10" s="275" customFormat="1" x14ac:dyDescent="0.2">
      <c r="A62008" s="274"/>
      <c r="C62008" s="276"/>
      <c r="D62008" s="277"/>
      <c r="E62008" s="278"/>
      <c r="F62008" s="279"/>
      <c r="G62008" s="279"/>
      <c r="H62008" s="279"/>
      <c r="I62008" s="280"/>
      <c r="J62008" s="276"/>
    </row>
    <row r="62009" spans="1:10" s="275" customFormat="1" x14ac:dyDescent="0.2">
      <c r="A62009" s="274"/>
      <c r="C62009" s="276"/>
      <c r="D62009" s="277"/>
      <c r="E62009" s="278"/>
      <c r="F62009" s="279"/>
      <c r="G62009" s="279"/>
      <c r="H62009" s="279"/>
      <c r="I62009" s="280"/>
      <c r="J62009" s="276"/>
    </row>
    <row r="62010" spans="1:10" s="275" customFormat="1" x14ac:dyDescent="0.2">
      <c r="A62010" s="274"/>
      <c r="C62010" s="276"/>
      <c r="D62010" s="277"/>
      <c r="E62010" s="278"/>
      <c r="F62010" s="279"/>
      <c r="G62010" s="279"/>
      <c r="H62010" s="279"/>
      <c r="I62010" s="280"/>
      <c r="J62010" s="276"/>
    </row>
    <row r="62011" spans="1:10" s="275" customFormat="1" x14ac:dyDescent="0.2">
      <c r="A62011" s="274"/>
      <c r="C62011" s="276"/>
      <c r="D62011" s="277"/>
      <c r="E62011" s="278"/>
      <c r="F62011" s="279"/>
      <c r="G62011" s="279"/>
      <c r="H62011" s="279"/>
      <c r="I62011" s="280"/>
      <c r="J62011" s="276"/>
    </row>
    <row r="62012" spans="1:10" s="275" customFormat="1" x14ac:dyDescent="0.2">
      <c r="A62012" s="274"/>
      <c r="C62012" s="276"/>
      <c r="D62012" s="277"/>
      <c r="E62012" s="278"/>
      <c r="F62012" s="279"/>
      <c r="G62012" s="279"/>
      <c r="H62012" s="279"/>
      <c r="I62012" s="280"/>
      <c r="J62012" s="276"/>
    </row>
    <row r="62013" spans="1:10" s="275" customFormat="1" x14ac:dyDescent="0.2">
      <c r="A62013" s="274"/>
      <c r="C62013" s="276"/>
      <c r="D62013" s="277"/>
      <c r="E62013" s="278"/>
      <c r="F62013" s="279"/>
      <c r="G62013" s="279"/>
      <c r="H62013" s="279"/>
      <c r="I62013" s="280"/>
      <c r="J62013" s="276"/>
    </row>
    <row r="62014" spans="1:10" s="275" customFormat="1" x14ac:dyDescent="0.2">
      <c r="A62014" s="274"/>
      <c r="C62014" s="276"/>
      <c r="D62014" s="277"/>
      <c r="E62014" s="278"/>
      <c r="F62014" s="279"/>
      <c r="G62014" s="279"/>
      <c r="H62014" s="279"/>
      <c r="I62014" s="280"/>
      <c r="J62014" s="276"/>
    </row>
    <row r="62015" spans="1:10" s="275" customFormat="1" x14ac:dyDescent="0.2">
      <c r="A62015" s="274"/>
      <c r="C62015" s="276"/>
      <c r="D62015" s="277"/>
      <c r="E62015" s="278"/>
      <c r="F62015" s="279"/>
      <c r="G62015" s="279"/>
      <c r="H62015" s="279"/>
      <c r="I62015" s="280"/>
      <c r="J62015" s="276"/>
    </row>
    <row r="62016" spans="1:10" s="275" customFormat="1" x14ac:dyDescent="0.2">
      <c r="A62016" s="274"/>
      <c r="C62016" s="276"/>
      <c r="D62016" s="277"/>
      <c r="E62016" s="278"/>
      <c r="F62016" s="279"/>
      <c r="G62016" s="279"/>
      <c r="H62016" s="279"/>
      <c r="I62016" s="280"/>
      <c r="J62016" s="276"/>
    </row>
    <row r="62017" spans="1:10" s="275" customFormat="1" x14ac:dyDescent="0.2">
      <c r="A62017" s="274"/>
      <c r="C62017" s="276"/>
      <c r="D62017" s="277"/>
      <c r="E62017" s="278"/>
      <c r="F62017" s="279"/>
      <c r="G62017" s="279"/>
      <c r="H62017" s="279"/>
      <c r="I62017" s="280"/>
      <c r="J62017" s="276"/>
    </row>
    <row r="62018" spans="1:10" s="275" customFormat="1" x14ac:dyDescent="0.2">
      <c r="A62018" s="274"/>
      <c r="C62018" s="276"/>
      <c r="D62018" s="277"/>
      <c r="E62018" s="278"/>
      <c r="F62018" s="279"/>
      <c r="G62018" s="279"/>
      <c r="H62018" s="279"/>
      <c r="I62018" s="280"/>
      <c r="J62018" s="276"/>
    </row>
    <row r="62019" spans="1:10" s="275" customFormat="1" x14ac:dyDescent="0.2">
      <c r="A62019" s="274"/>
      <c r="C62019" s="276"/>
      <c r="D62019" s="277"/>
      <c r="E62019" s="278"/>
      <c r="F62019" s="279"/>
      <c r="G62019" s="279"/>
      <c r="H62019" s="279"/>
      <c r="I62019" s="280"/>
      <c r="J62019" s="276"/>
    </row>
    <row r="62020" spans="1:10" s="275" customFormat="1" x14ac:dyDescent="0.2">
      <c r="A62020" s="274"/>
      <c r="C62020" s="276"/>
      <c r="D62020" s="277"/>
      <c r="E62020" s="278"/>
      <c r="F62020" s="279"/>
      <c r="G62020" s="279"/>
      <c r="H62020" s="279"/>
      <c r="I62020" s="280"/>
      <c r="J62020" s="276"/>
    </row>
    <row r="62021" spans="1:10" s="275" customFormat="1" x14ac:dyDescent="0.2">
      <c r="A62021" s="274"/>
      <c r="C62021" s="276"/>
      <c r="D62021" s="277"/>
      <c r="E62021" s="278"/>
      <c r="F62021" s="279"/>
      <c r="G62021" s="279"/>
      <c r="H62021" s="279"/>
      <c r="I62021" s="280"/>
      <c r="J62021" s="276"/>
    </row>
    <row r="62022" spans="1:10" s="275" customFormat="1" x14ac:dyDescent="0.2">
      <c r="A62022" s="274"/>
      <c r="C62022" s="276"/>
      <c r="D62022" s="277"/>
      <c r="E62022" s="278"/>
      <c r="F62022" s="279"/>
      <c r="G62022" s="279"/>
      <c r="H62022" s="279"/>
      <c r="I62022" s="280"/>
      <c r="J62022" s="276"/>
    </row>
    <row r="62023" spans="1:10" s="275" customFormat="1" x14ac:dyDescent="0.2">
      <c r="A62023" s="274"/>
      <c r="C62023" s="276"/>
      <c r="D62023" s="277"/>
      <c r="E62023" s="278"/>
      <c r="F62023" s="279"/>
      <c r="G62023" s="279"/>
      <c r="H62023" s="279"/>
      <c r="I62023" s="280"/>
      <c r="J62023" s="276"/>
    </row>
    <row r="62024" spans="1:10" s="275" customFormat="1" x14ac:dyDescent="0.2">
      <c r="A62024" s="274"/>
      <c r="C62024" s="276"/>
      <c r="D62024" s="277"/>
      <c r="E62024" s="278"/>
      <c r="F62024" s="279"/>
      <c r="G62024" s="279"/>
      <c r="H62024" s="279"/>
      <c r="I62024" s="280"/>
      <c r="J62024" s="276"/>
    </row>
    <row r="62025" spans="1:10" s="275" customFormat="1" x14ac:dyDescent="0.2">
      <c r="A62025" s="274"/>
      <c r="C62025" s="276"/>
      <c r="D62025" s="277"/>
      <c r="E62025" s="278"/>
      <c r="F62025" s="279"/>
      <c r="G62025" s="279"/>
      <c r="H62025" s="279"/>
      <c r="I62025" s="280"/>
      <c r="J62025" s="276"/>
    </row>
    <row r="62026" spans="1:10" s="275" customFormat="1" x14ac:dyDescent="0.2">
      <c r="A62026" s="274"/>
      <c r="C62026" s="276"/>
      <c r="D62026" s="277"/>
      <c r="E62026" s="278"/>
      <c r="F62026" s="279"/>
      <c r="G62026" s="279"/>
      <c r="H62026" s="279"/>
      <c r="I62026" s="280"/>
      <c r="J62026" s="276"/>
    </row>
    <row r="62027" spans="1:10" s="275" customFormat="1" x14ac:dyDescent="0.2">
      <c r="A62027" s="274"/>
      <c r="C62027" s="276"/>
      <c r="D62027" s="277"/>
      <c r="E62027" s="278"/>
      <c r="F62027" s="279"/>
      <c r="G62027" s="279"/>
      <c r="H62027" s="279"/>
      <c r="I62027" s="280"/>
      <c r="J62027" s="276"/>
    </row>
    <row r="62028" spans="1:10" s="275" customFormat="1" x14ac:dyDescent="0.2">
      <c r="A62028" s="274"/>
      <c r="C62028" s="276"/>
      <c r="D62028" s="277"/>
      <c r="E62028" s="278"/>
      <c r="F62028" s="279"/>
      <c r="G62028" s="279"/>
      <c r="H62028" s="279"/>
      <c r="I62028" s="280"/>
      <c r="J62028" s="276"/>
    </row>
    <row r="62029" spans="1:10" s="275" customFormat="1" x14ac:dyDescent="0.2">
      <c r="A62029" s="274"/>
      <c r="C62029" s="276"/>
      <c r="D62029" s="277"/>
      <c r="E62029" s="278"/>
      <c r="F62029" s="279"/>
      <c r="G62029" s="279"/>
      <c r="H62029" s="279"/>
      <c r="I62029" s="280"/>
      <c r="J62029" s="276"/>
    </row>
    <row r="62030" spans="1:10" s="275" customFormat="1" x14ac:dyDescent="0.2">
      <c r="A62030" s="274"/>
      <c r="C62030" s="276"/>
      <c r="D62030" s="277"/>
      <c r="E62030" s="278"/>
      <c r="F62030" s="279"/>
      <c r="G62030" s="279"/>
      <c r="H62030" s="279"/>
      <c r="I62030" s="280"/>
      <c r="J62030" s="276"/>
    </row>
    <row r="62031" spans="1:10" s="275" customFormat="1" x14ac:dyDescent="0.2">
      <c r="A62031" s="274"/>
      <c r="C62031" s="276"/>
      <c r="D62031" s="277"/>
      <c r="E62031" s="278"/>
      <c r="F62031" s="279"/>
      <c r="G62031" s="279"/>
      <c r="H62031" s="279"/>
      <c r="I62031" s="280"/>
      <c r="J62031" s="276"/>
    </row>
    <row r="62032" spans="1:10" s="275" customFormat="1" x14ac:dyDescent="0.2">
      <c r="A62032" s="274"/>
      <c r="C62032" s="276"/>
      <c r="D62032" s="277"/>
      <c r="E62032" s="278"/>
      <c r="F62032" s="279"/>
      <c r="G62032" s="279"/>
      <c r="H62032" s="279"/>
      <c r="I62032" s="280"/>
      <c r="J62032" s="276"/>
    </row>
    <row r="62033" spans="1:10" s="275" customFormat="1" x14ac:dyDescent="0.2">
      <c r="A62033" s="274"/>
      <c r="C62033" s="276"/>
      <c r="D62033" s="277"/>
      <c r="E62033" s="278"/>
      <c r="F62033" s="279"/>
      <c r="G62033" s="279"/>
      <c r="H62033" s="279"/>
      <c r="I62033" s="280"/>
      <c r="J62033" s="276"/>
    </row>
    <row r="62034" spans="1:10" s="275" customFormat="1" x14ac:dyDescent="0.2">
      <c r="A62034" s="274"/>
      <c r="C62034" s="276"/>
      <c r="D62034" s="277"/>
      <c r="E62034" s="278"/>
      <c r="F62034" s="279"/>
      <c r="G62034" s="279"/>
      <c r="H62034" s="279"/>
      <c r="I62034" s="280"/>
      <c r="J62034" s="276"/>
    </row>
    <row r="62035" spans="1:10" s="275" customFormat="1" x14ac:dyDescent="0.2">
      <c r="A62035" s="274"/>
      <c r="C62035" s="276"/>
      <c r="D62035" s="277"/>
      <c r="E62035" s="278"/>
      <c r="F62035" s="279"/>
      <c r="G62035" s="279"/>
      <c r="H62035" s="279"/>
      <c r="I62035" s="280"/>
      <c r="J62035" s="276"/>
    </row>
    <row r="62036" spans="1:10" s="275" customFormat="1" x14ac:dyDescent="0.2">
      <c r="A62036" s="274"/>
      <c r="C62036" s="276"/>
      <c r="D62036" s="277"/>
      <c r="E62036" s="278"/>
      <c r="F62036" s="279"/>
      <c r="G62036" s="279"/>
      <c r="H62036" s="279"/>
      <c r="I62036" s="280"/>
      <c r="J62036" s="276"/>
    </row>
    <row r="62037" spans="1:10" s="275" customFormat="1" x14ac:dyDescent="0.2">
      <c r="A62037" s="274"/>
      <c r="C62037" s="276"/>
      <c r="D62037" s="277"/>
      <c r="E62037" s="278"/>
      <c r="F62037" s="279"/>
      <c r="G62037" s="279"/>
      <c r="H62037" s="279"/>
      <c r="I62037" s="280"/>
      <c r="J62037" s="276"/>
    </row>
    <row r="62038" spans="1:10" s="275" customFormat="1" x14ac:dyDescent="0.2">
      <c r="A62038" s="274"/>
      <c r="C62038" s="276"/>
      <c r="D62038" s="277"/>
      <c r="E62038" s="278"/>
      <c r="F62038" s="279"/>
      <c r="G62038" s="279"/>
      <c r="H62038" s="279"/>
      <c r="I62038" s="280"/>
      <c r="J62038" s="276"/>
    </row>
    <row r="62039" spans="1:10" s="275" customFormat="1" x14ac:dyDescent="0.2">
      <c r="A62039" s="274"/>
      <c r="C62039" s="276"/>
      <c r="D62039" s="277"/>
      <c r="E62039" s="278"/>
      <c r="F62039" s="279"/>
      <c r="G62039" s="279"/>
      <c r="H62039" s="279"/>
      <c r="I62039" s="280"/>
      <c r="J62039" s="276"/>
    </row>
    <row r="62040" spans="1:10" s="275" customFormat="1" x14ac:dyDescent="0.2">
      <c r="A62040" s="274"/>
      <c r="C62040" s="276"/>
      <c r="D62040" s="277"/>
      <c r="E62040" s="278"/>
      <c r="F62040" s="279"/>
      <c r="G62040" s="279"/>
      <c r="H62040" s="279"/>
      <c r="I62040" s="280"/>
      <c r="J62040" s="276"/>
    </row>
    <row r="62041" spans="1:10" s="275" customFormat="1" x14ac:dyDescent="0.2">
      <c r="A62041" s="274"/>
      <c r="C62041" s="276"/>
      <c r="D62041" s="277"/>
      <c r="E62041" s="278"/>
      <c r="F62041" s="279"/>
      <c r="G62041" s="279"/>
      <c r="H62041" s="279"/>
      <c r="I62041" s="280"/>
      <c r="J62041" s="276"/>
    </row>
    <row r="62042" spans="1:10" s="275" customFormat="1" x14ac:dyDescent="0.2">
      <c r="A62042" s="274"/>
      <c r="C62042" s="276"/>
      <c r="D62042" s="277"/>
      <c r="E62042" s="278"/>
      <c r="F62042" s="279"/>
      <c r="G62042" s="279"/>
      <c r="H62042" s="279"/>
      <c r="I62042" s="280"/>
      <c r="J62042" s="276"/>
    </row>
    <row r="62043" spans="1:10" s="275" customFormat="1" x14ac:dyDescent="0.2">
      <c r="A62043" s="274"/>
      <c r="C62043" s="276"/>
      <c r="D62043" s="277"/>
      <c r="E62043" s="278"/>
      <c r="F62043" s="279"/>
      <c r="G62043" s="279"/>
      <c r="H62043" s="279"/>
      <c r="I62043" s="280"/>
      <c r="J62043" s="276"/>
    </row>
    <row r="62044" spans="1:10" s="275" customFormat="1" x14ac:dyDescent="0.2">
      <c r="A62044" s="274"/>
      <c r="C62044" s="276"/>
      <c r="D62044" s="277"/>
      <c r="E62044" s="278"/>
      <c r="F62044" s="279"/>
      <c r="G62044" s="279"/>
      <c r="H62044" s="279"/>
      <c r="I62044" s="280"/>
      <c r="J62044" s="276"/>
    </row>
    <row r="62045" spans="1:10" s="275" customFormat="1" x14ac:dyDescent="0.2">
      <c r="A62045" s="274"/>
      <c r="C62045" s="276"/>
      <c r="D62045" s="277"/>
      <c r="E62045" s="278"/>
      <c r="F62045" s="279"/>
      <c r="G62045" s="279"/>
      <c r="H62045" s="279"/>
      <c r="I62045" s="280"/>
      <c r="J62045" s="276"/>
    </row>
    <row r="62046" spans="1:10" s="275" customFormat="1" x14ac:dyDescent="0.2">
      <c r="A62046" s="274"/>
      <c r="C62046" s="276"/>
      <c r="D62046" s="277"/>
      <c r="E62046" s="278"/>
      <c r="F62046" s="279"/>
      <c r="G62046" s="279"/>
      <c r="H62046" s="279"/>
      <c r="I62046" s="280"/>
      <c r="J62046" s="276"/>
    </row>
    <row r="62047" spans="1:10" s="275" customFormat="1" x14ac:dyDescent="0.2">
      <c r="A62047" s="274"/>
      <c r="C62047" s="276"/>
      <c r="D62047" s="277"/>
      <c r="E62047" s="278"/>
      <c r="F62047" s="279"/>
      <c r="G62047" s="279"/>
      <c r="H62047" s="279"/>
      <c r="I62047" s="280"/>
      <c r="J62047" s="276"/>
    </row>
    <row r="62048" spans="1:10" s="275" customFormat="1" x14ac:dyDescent="0.2">
      <c r="A62048" s="274"/>
      <c r="C62048" s="276"/>
      <c r="D62048" s="277"/>
      <c r="E62048" s="278"/>
      <c r="F62048" s="279"/>
      <c r="G62048" s="279"/>
      <c r="H62048" s="279"/>
      <c r="I62048" s="280"/>
      <c r="J62048" s="276"/>
    </row>
    <row r="62049" spans="1:10" s="275" customFormat="1" x14ac:dyDescent="0.2">
      <c r="A62049" s="274"/>
      <c r="C62049" s="276"/>
      <c r="D62049" s="277"/>
      <c r="E62049" s="278"/>
      <c r="F62049" s="279"/>
      <c r="G62049" s="279"/>
      <c r="H62049" s="279"/>
      <c r="I62049" s="280"/>
      <c r="J62049" s="276"/>
    </row>
    <row r="62050" spans="1:10" s="275" customFormat="1" x14ac:dyDescent="0.2">
      <c r="A62050" s="274"/>
      <c r="C62050" s="276"/>
      <c r="D62050" s="277"/>
      <c r="E62050" s="278"/>
      <c r="F62050" s="279"/>
      <c r="G62050" s="279"/>
      <c r="H62050" s="279"/>
      <c r="I62050" s="280"/>
      <c r="J62050" s="276"/>
    </row>
    <row r="62051" spans="1:10" s="275" customFormat="1" x14ac:dyDescent="0.2">
      <c r="A62051" s="274"/>
      <c r="C62051" s="276"/>
      <c r="D62051" s="277"/>
      <c r="E62051" s="278"/>
      <c r="F62051" s="279"/>
      <c r="G62051" s="279"/>
      <c r="H62051" s="279"/>
      <c r="I62051" s="280"/>
      <c r="J62051" s="276"/>
    </row>
    <row r="62052" spans="1:10" s="275" customFormat="1" x14ac:dyDescent="0.2">
      <c r="A62052" s="274"/>
      <c r="C62052" s="276"/>
      <c r="D62052" s="277"/>
      <c r="E62052" s="278"/>
      <c r="F62052" s="279"/>
      <c r="G62052" s="279"/>
      <c r="H62052" s="279"/>
      <c r="I62052" s="280"/>
      <c r="J62052" s="276"/>
    </row>
    <row r="62053" spans="1:10" s="275" customFormat="1" x14ac:dyDescent="0.2">
      <c r="A62053" s="274"/>
      <c r="C62053" s="276"/>
      <c r="D62053" s="277"/>
      <c r="E62053" s="278"/>
      <c r="F62053" s="279"/>
      <c r="G62053" s="279"/>
      <c r="H62053" s="279"/>
      <c r="I62053" s="280"/>
      <c r="J62053" s="276"/>
    </row>
    <row r="62054" spans="1:10" s="275" customFormat="1" x14ac:dyDescent="0.2">
      <c r="A62054" s="274"/>
      <c r="C62054" s="276"/>
      <c r="D62054" s="277"/>
      <c r="E62054" s="278"/>
      <c r="F62054" s="279"/>
      <c r="G62054" s="279"/>
      <c r="H62054" s="279"/>
      <c r="I62054" s="280"/>
      <c r="J62054" s="276"/>
    </row>
    <row r="62055" spans="1:10" s="275" customFormat="1" x14ac:dyDescent="0.2">
      <c r="A62055" s="274"/>
      <c r="C62055" s="276"/>
      <c r="D62055" s="277"/>
      <c r="E62055" s="278"/>
      <c r="F62055" s="279"/>
      <c r="G62055" s="279"/>
      <c r="H62055" s="279"/>
      <c r="I62055" s="280"/>
      <c r="J62055" s="276"/>
    </row>
    <row r="62056" spans="1:10" s="275" customFormat="1" x14ac:dyDescent="0.2">
      <c r="A62056" s="274"/>
      <c r="C62056" s="276"/>
      <c r="D62056" s="277"/>
      <c r="E62056" s="278"/>
      <c r="F62056" s="279"/>
      <c r="G62056" s="279"/>
      <c r="H62056" s="279"/>
      <c r="I62056" s="280"/>
      <c r="J62056" s="276"/>
    </row>
    <row r="62057" spans="1:10" s="275" customFormat="1" x14ac:dyDescent="0.2">
      <c r="A62057" s="274"/>
      <c r="C62057" s="276"/>
      <c r="D62057" s="277"/>
      <c r="E62057" s="278"/>
      <c r="F62057" s="279"/>
      <c r="G62057" s="279"/>
      <c r="H62057" s="279"/>
      <c r="I62057" s="280"/>
      <c r="J62057" s="276"/>
    </row>
    <row r="62058" spans="1:10" s="275" customFormat="1" x14ac:dyDescent="0.2">
      <c r="A62058" s="274"/>
      <c r="C62058" s="276"/>
      <c r="D62058" s="277"/>
      <c r="E62058" s="278"/>
      <c r="F62058" s="279"/>
      <c r="G62058" s="279"/>
      <c r="H62058" s="279"/>
      <c r="I62058" s="280"/>
      <c r="J62058" s="276"/>
    </row>
    <row r="62059" spans="1:10" s="275" customFormat="1" x14ac:dyDescent="0.2">
      <c r="A62059" s="274"/>
      <c r="C62059" s="276"/>
      <c r="D62059" s="277"/>
      <c r="E62059" s="278"/>
      <c r="F62059" s="279"/>
      <c r="G62059" s="279"/>
      <c r="H62059" s="279"/>
      <c r="I62059" s="280"/>
      <c r="J62059" s="276"/>
    </row>
    <row r="62060" spans="1:10" s="275" customFormat="1" x14ac:dyDescent="0.2">
      <c r="A62060" s="274"/>
      <c r="C62060" s="276"/>
      <c r="D62060" s="277"/>
      <c r="E62060" s="278"/>
      <c r="F62060" s="279"/>
      <c r="G62060" s="279"/>
      <c r="H62060" s="279"/>
      <c r="I62060" s="280"/>
      <c r="J62060" s="276"/>
    </row>
    <row r="62061" spans="1:10" s="275" customFormat="1" x14ac:dyDescent="0.2">
      <c r="A62061" s="274"/>
      <c r="C62061" s="276"/>
      <c r="D62061" s="277"/>
      <c r="E62061" s="278"/>
      <c r="F62061" s="279"/>
      <c r="G62061" s="279"/>
      <c r="H62061" s="279"/>
      <c r="I62061" s="280"/>
      <c r="J62061" s="276"/>
    </row>
    <row r="62062" spans="1:10" s="275" customFormat="1" x14ac:dyDescent="0.2">
      <c r="A62062" s="274"/>
      <c r="C62062" s="276"/>
      <c r="D62062" s="277"/>
      <c r="E62062" s="278"/>
      <c r="F62062" s="279"/>
      <c r="G62062" s="279"/>
      <c r="H62062" s="279"/>
      <c r="I62062" s="280"/>
      <c r="J62062" s="276"/>
    </row>
    <row r="62063" spans="1:10" s="275" customFormat="1" x14ac:dyDescent="0.2">
      <c r="A62063" s="274"/>
      <c r="C62063" s="276"/>
      <c r="D62063" s="277"/>
      <c r="E62063" s="278"/>
      <c r="F62063" s="279"/>
      <c r="G62063" s="279"/>
      <c r="H62063" s="279"/>
      <c r="I62063" s="280"/>
      <c r="J62063" s="276"/>
    </row>
    <row r="62064" spans="1:10" s="275" customFormat="1" x14ac:dyDescent="0.2">
      <c r="A62064" s="274"/>
      <c r="C62064" s="276"/>
      <c r="D62064" s="277"/>
      <c r="E62064" s="278"/>
      <c r="F62064" s="279"/>
      <c r="G62064" s="279"/>
      <c r="H62064" s="279"/>
      <c r="I62064" s="280"/>
      <c r="J62064" s="276"/>
    </row>
    <row r="62065" spans="1:10" s="275" customFormat="1" x14ac:dyDescent="0.2">
      <c r="A62065" s="274"/>
      <c r="C62065" s="276"/>
      <c r="D62065" s="277"/>
      <c r="E62065" s="278"/>
      <c r="F62065" s="279"/>
      <c r="G62065" s="279"/>
      <c r="H62065" s="279"/>
      <c r="I62065" s="280"/>
      <c r="J62065" s="276"/>
    </row>
    <row r="62066" spans="1:10" s="275" customFormat="1" x14ac:dyDescent="0.2">
      <c r="A62066" s="274"/>
      <c r="C62066" s="276"/>
      <c r="D62066" s="277"/>
      <c r="E62066" s="278"/>
      <c r="F62066" s="279"/>
      <c r="G62066" s="279"/>
      <c r="H62066" s="279"/>
      <c r="I62066" s="280"/>
      <c r="J62066" s="276"/>
    </row>
    <row r="62067" spans="1:10" s="275" customFormat="1" x14ac:dyDescent="0.2">
      <c r="A62067" s="274"/>
      <c r="C62067" s="276"/>
      <c r="D62067" s="277"/>
      <c r="E62067" s="278"/>
      <c r="F62067" s="279"/>
      <c r="G62067" s="279"/>
      <c r="H62067" s="279"/>
      <c r="I62067" s="280"/>
      <c r="J62067" s="276"/>
    </row>
    <row r="62068" spans="1:10" s="275" customFormat="1" x14ac:dyDescent="0.2">
      <c r="A62068" s="274"/>
      <c r="C62068" s="276"/>
      <c r="D62068" s="277"/>
      <c r="E62068" s="278"/>
      <c r="F62068" s="279"/>
      <c r="G62068" s="279"/>
      <c r="H62068" s="279"/>
      <c r="I62068" s="280"/>
      <c r="J62068" s="276"/>
    </row>
    <row r="62069" spans="1:10" s="275" customFormat="1" x14ac:dyDescent="0.2">
      <c r="A62069" s="274"/>
      <c r="C62069" s="276"/>
      <c r="D62069" s="277"/>
      <c r="E62069" s="278"/>
      <c r="F62069" s="279"/>
      <c r="G62069" s="279"/>
      <c r="H62069" s="279"/>
      <c r="I62069" s="280"/>
      <c r="J62069" s="276"/>
    </row>
    <row r="62070" spans="1:10" s="275" customFormat="1" x14ac:dyDescent="0.2">
      <c r="A62070" s="274"/>
      <c r="C62070" s="276"/>
      <c r="D62070" s="277"/>
      <c r="E62070" s="278"/>
      <c r="F62070" s="279"/>
      <c r="G62070" s="279"/>
      <c r="H62070" s="279"/>
      <c r="I62070" s="280"/>
      <c r="J62070" s="276"/>
    </row>
    <row r="62071" spans="1:10" s="275" customFormat="1" x14ac:dyDescent="0.2">
      <c r="A62071" s="274"/>
      <c r="C62071" s="276"/>
      <c r="D62071" s="277"/>
      <c r="E62071" s="278"/>
      <c r="F62071" s="279"/>
      <c r="G62071" s="279"/>
      <c r="H62071" s="279"/>
      <c r="I62071" s="280"/>
      <c r="J62071" s="276"/>
    </row>
    <row r="62072" spans="1:10" s="275" customFormat="1" x14ac:dyDescent="0.2">
      <c r="A62072" s="274"/>
      <c r="C62072" s="276"/>
      <c r="D62072" s="277"/>
      <c r="E62072" s="278"/>
      <c r="F62072" s="279"/>
      <c r="G62072" s="279"/>
      <c r="H62072" s="279"/>
      <c r="I62072" s="280"/>
      <c r="J62072" s="276"/>
    </row>
    <row r="62073" spans="1:10" s="275" customFormat="1" x14ac:dyDescent="0.2">
      <c r="A62073" s="274"/>
      <c r="C62073" s="276"/>
      <c r="D62073" s="277"/>
      <c r="E62073" s="278"/>
      <c r="F62073" s="279"/>
      <c r="G62073" s="279"/>
      <c r="H62073" s="279"/>
      <c r="I62073" s="280"/>
      <c r="J62073" s="276"/>
    </row>
    <row r="62074" spans="1:10" s="275" customFormat="1" x14ac:dyDescent="0.2">
      <c r="A62074" s="274"/>
      <c r="C62074" s="276"/>
      <c r="D62074" s="277"/>
      <c r="E62074" s="278"/>
      <c r="F62074" s="279"/>
      <c r="G62074" s="279"/>
      <c r="H62074" s="279"/>
      <c r="I62074" s="280"/>
      <c r="J62074" s="276"/>
    </row>
    <row r="62075" spans="1:10" s="275" customFormat="1" x14ac:dyDescent="0.2">
      <c r="A62075" s="274"/>
      <c r="C62075" s="276"/>
      <c r="D62075" s="277"/>
      <c r="E62075" s="278"/>
      <c r="F62075" s="279"/>
      <c r="G62075" s="279"/>
      <c r="H62075" s="279"/>
      <c r="I62075" s="280"/>
      <c r="J62075" s="276"/>
    </row>
    <row r="62076" spans="1:10" s="275" customFormat="1" x14ac:dyDescent="0.2">
      <c r="A62076" s="274"/>
      <c r="C62076" s="276"/>
      <c r="D62076" s="277"/>
      <c r="E62076" s="278"/>
      <c r="F62076" s="279"/>
      <c r="G62076" s="279"/>
      <c r="H62076" s="279"/>
      <c r="I62076" s="280"/>
      <c r="J62076" s="276"/>
    </row>
    <row r="62077" spans="1:10" s="275" customFormat="1" x14ac:dyDescent="0.2">
      <c r="A62077" s="274"/>
      <c r="C62077" s="276"/>
      <c r="D62077" s="277"/>
      <c r="E62077" s="278"/>
      <c r="F62077" s="279"/>
      <c r="G62077" s="279"/>
      <c r="H62077" s="279"/>
      <c r="I62077" s="280"/>
      <c r="J62077" s="276"/>
    </row>
    <row r="62078" spans="1:10" s="275" customFormat="1" x14ac:dyDescent="0.2">
      <c r="A62078" s="274"/>
      <c r="C62078" s="276"/>
      <c r="D62078" s="277"/>
      <c r="E62078" s="278"/>
      <c r="F62078" s="279"/>
      <c r="G62078" s="279"/>
      <c r="H62078" s="279"/>
      <c r="I62078" s="280"/>
      <c r="J62078" s="276"/>
    </row>
    <row r="62079" spans="1:10" s="275" customFormat="1" x14ac:dyDescent="0.2">
      <c r="A62079" s="274"/>
      <c r="C62079" s="276"/>
      <c r="D62079" s="277"/>
      <c r="E62079" s="278"/>
      <c r="F62079" s="279"/>
      <c r="G62079" s="279"/>
      <c r="H62079" s="279"/>
      <c r="I62079" s="280"/>
      <c r="J62079" s="276"/>
    </row>
    <row r="62080" spans="1:10" s="275" customFormat="1" x14ac:dyDescent="0.2">
      <c r="A62080" s="274"/>
      <c r="C62080" s="276"/>
      <c r="D62080" s="277"/>
      <c r="E62080" s="278"/>
      <c r="F62080" s="279"/>
      <c r="G62080" s="279"/>
      <c r="H62080" s="279"/>
      <c r="I62080" s="280"/>
      <c r="J62080" s="276"/>
    </row>
    <row r="62081" spans="1:10" s="275" customFormat="1" x14ac:dyDescent="0.2">
      <c r="A62081" s="274"/>
      <c r="C62081" s="276"/>
      <c r="D62081" s="277"/>
      <c r="E62081" s="278"/>
      <c r="F62081" s="279"/>
      <c r="G62081" s="279"/>
      <c r="H62081" s="279"/>
      <c r="I62081" s="280"/>
      <c r="J62081" s="276"/>
    </row>
    <row r="62082" spans="1:10" s="275" customFormat="1" x14ac:dyDescent="0.2">
      <c r="A62082" s="274"/>
      <c r="C62082" s="276"/>
      <c r="D62082" s="277"/>
      <c r="E62082" s="278"/>
      <c r="F62082" s="279"/>
      <c r="G62082" s="279"/>
      <c r="H62082" s="279"/>
      <c r="I62082" s="280"/>
      <c r="J62082" s="276"/>
    </row>
    <row r="62083" spans="1:10" s="275" customFormat="1" x14ac:dyDescent="0.2">
      <c r="A62083" s="274"/>
      <c r="C62083" s="276"/>
      <c r="D62083" s="277"/>
      <c r="E62083" s="278"/>
      <c r="F62083" s="279"/>
      <c r="G62083" s="279"/>
      <c r="H62083" s="279"/>
      <c r="I62083" s="280"/>
      <c r="J62083" s="276"/>
    </row>
    <row r="62084" spans="1:10" s="275" customFormat="1" x14ac:dyDescent="0.2">
      <c r="A62084" s="274"/>
      <c r="C62084" s="276"/>
      <c r="D62084" s="277"/>
      <c r="E62084" s="278"/>
      <c r="F62084" s="279"/>
      <c r="G62084" s="279"/>
      <c r="H62084" s="279"/>
      <c r="I62084" s="280"/>
      <c r="J62084" s="276"/>
    </row>
    <row r="62085" spans="1:10" s="275" customFormat="1" x14ac:dyDescent="0.2">
      <c r="A62085" s="274"/>
      <c r="C62085" s="276"/>
      <c r="D62085" s="277"/>
      <c r="E62085" s="278"/>
      <c r="F62085" s="279"/>
      <c r="G62085" s="279"/>
      <c r="H62085" s="279"/>
      <c r="I62085" s="280"/>
      <c r="J62085" s="276"/>
    </row>
    <row r="62086" spans="1:10" s="275" customFormat="1" x14ac:dyDescent="0.2">
      <c r="A62086" s="274"/>
      <c r="C62086" s="276"/>
      <c r="D62086" s="277"/>
      <c r="E62086" s="278"/>
      <c r="F62086" s="279"/>
      <c r="G62086" s="279"/>
      <c r="H62086" s="279"/>
      <c r="I62086" s="280"/>
      <c r="J62086" s="276"/>
    </row>
    <row r="62087" spans="1:10" s="275" customFormat="1" x14ac:dyDescent="0.2">
      <c r="A62087" s="274"/>
      <c r="C62087" s="276"/>
      <c r="D62087" s="277"/>
      <c r="E62087" s="278"/>
      <c r="F62087" s="279"/>
      <c r="G62087" s="279"/>
      <c r="H62087" s="279"/>
      <c r="I62087" s="280"/>
      <c r="J62087" s="276"/>
    </row>
    <row r="62088" spans="1:10" s="275" customFormat="1" x14ac:dyDescent="0.2">
      <c r="A62088" s="274"/>
      <c r="C62088" s="276"/>
      <c r="D62088" s="277"/>
      <c r="E62088" s="278"/>
      <c r="F62088" s="279"/>
      <c r="G62088" s="279"/>
      <c r="H62088" s="279"/>
      <c r="I62088" s="280"/>
      <c r="J62088" s="276"/>
    </row>
    <row r="62089" spans="1:10" s="275" customFormat="1" x14ac:dyDescent="0.2">
      <c r="A62089" s="274"/>
      <c r="C62089" s="276"/>
      <c r="D62089" s="277"/>
      <c r="E62089" s="278"/>
      <c r="F62089" s="279"/>
      <c r="G62089" s="279"/>
      <c r="H62089" s="279"/>
      <c r="I62089" s="280"/>
      <c r="J62089" s="276"/>
    </row>
    <row r="62090" spans="1:10" s="275" customFormat="1" x14ac:dyDescent="0.2">
      <c r="A62090" s="274"/>
      <c r="C62090" s="276"/>
      <c r="D62090" s="277"/>
      <c r="E62090" s="278"/>
      <c r="F62090" s="279"/>
      <c r="G62090" s="279"/>
      <c r="H62090" s="279"/>
      <c r="I62090" s="280"/>
      <c r="J62090" s="276"/>
    </row>
    <row r="62091" spans="1:10" s="275" customFormat="1" x14ac:dyDescent="0.2">
      <c r="A62091" s="274"/>
      <c r="C62091" s="276"/>
      <c r="D62091" s="277"/>
      <c r="E62091" s="278"/>
      <c r="F62091" s="279"/>
      <c r="G62091" s="279"/>
      <c r="H62091" s="279"/>
      <c r="I62091" s="280"/>
      <c r="J62091" s="276"/>
    </row>
    <row r="62092" spans="1:10" s="275" customFormat="1" x14ac:dyDescent="0.2">
      <c r="A62092" s="274"/>
      <c r="C62092" s="276"/>
      <c r="D62092" s="277"/>
      <c r="E62092" s="278"/>
      <c r="F62092" s="279"/>
      <c r="G62092" s="279"/>
      <c r="H62092" s="279"/>
      <c r="I62092" s="280"/>
      <c r="J62092" s="276"/>
    </row>
    <row r="62093" spans="1:10" s="275" customFormat="1" x14ac:dyDescent="0.2">
      <c r="A62093" s="274"/>
      <c r="C62093" s="276"/>
      <c r="D62093" s="277"/>
      <c r="E62093" s="278"/>
      <c r="F62093" s="279"/>
      <c r="G62093" s="279"/>
      <c r="H62093" s="279"/>
      <c r="I62093" s="280"/>
      <c r="J62093" s="276"/>
    </row>
    <row r="62094" spans="1:10" s="275" customFormat="1" x14ac:dyDescent="0.2">
      <c r="A62094" s="274"/>
      <c r="C62094" s="276"/>
      <c r="D62094" s="277"/>
      <c r="E62094" s="278"/>
      <c r="F62094" s="279"/>
      <c r="G62094" s="279"/>
      <c r="H62094" s="279"/>
      <c r="I62094" s="280"/>
      <c r="J62094" s="276"/>
    </row>
    <row r="62095" spans="1:10" s="275" customFormat="1" x14ac:dyDescent="0.2">
      <c r="A62095" s="274"/>
      <c r="C62095" s="276"/>
      <c r="D62095" s="277"/>
      <c r="E62095" s="278"/>
      <c r="F62095" s="279"/>
      <c r="G62095" s="279"/>
      <c r="H62095" s="279"/>
      <c r="I62095" s="280"/>
      <c r="J62095" s="276"/>
    </row>
    <row r="62096" spans="1:10" s="275" customFormat="1" x14ac:dyDescent="0.2">
      <c r="A62096" s="274"/>
      <c r="C62096" s="276"/>
      <c r="D62096" s="277"/>
      <c r="E62096" s="278"/>
      <c r="F62096" s="279"/>
      <c r="G62096" s="279"/>
      <c r="H62096" s="279"/>
      <c r="I62096" s="280"/>
      <c r="J62096" s="276"/>
    </row>
    <row r="62097" spans="1:10" s="275" customFormat="1" x14ac:dyDescent="0.2">
      <c r="A62097" s="274"/>
      <c r="C62097" s="276"/>
      <c r="D62097" s="277"/>
      <c r="E62097" s="278"/>
      <c r="F62097" s="279"/>
      <c r="G62097" s="279"/>
      <c r="H62097" s="279"/>
      <c r="I62097" s="280"/>
      <c r="J62097" s="276"/>
    </row>
    <row r="62098" spans="1:10" s="275" customFormat="1" x14ac:dyDescent="0.2">
      <c r="A62098" s="274"/>
      <c r="C62098" s="276"/>
      <c r="D62098" s="277"/>
      <c r="E62098" s="278"/>
      <c r="F62098" s="279"/>
      <c r="G62098" s="279"/>
      <c r="H62098" s="279"/>
      <c r="I62098" s="280"/>
      <c r="J62098" s="276"/>
    </row>
    <row r="62099" spans="1:10" s="275" customFormat="1" x14ac:dyDescent="0.2">
      <c r="A62099" s="274"/>
      <c r="C62099" s="276"/>
      <c r="D62099" s="277"/>
      <c r="E62099" s="278"/>
      <c r="F62099" s="279"/>
      <c r="G62099" s="279"/>
      <c r="H62099" s="279"/>
      <c r="I62099" s="280"/>
      <c r="J62099" s="276"/>
    </row>
    <row r="62100" spans="1:10" s="275" customFormat="1" x14ac:dyDescent="0.2">
      <c r="A62100" s="274"/>
      <c r="C62100" s="276"/>
      <c r="D62100" s="277"/>
      <c r="E62100" s="278"/>
      <c r="F62100" s="279"/>
      <c r="G62100" s="279"/>
      <c r="H62100" s="279"/>
      <c r="I62100" s="280"/>
      <c r="J62100" s="276"/>
    </row>
    <row r="62101" spans="1:10" s="275" customFormat="1" x14ac:dyDescent="0.2">
      <c r="A62101" s="274"/>
      <c r="C62101" s="276"/>
      <c r="D62101" s="277"/>
      <c r="E62101" s="278"/>
      <c r="F62101" s="279"/>
      <c r="G62101" s="279"/>
      <c r="H62101" s="279"/>
      <c r="I62101" s="280"/>
      <c r="J62101" s="276"/>
    </row>
    <row r="62102" spans="1:10" s="275" customFormat="1" x14ac:dyDescent="0.2">
      <c r="A62102" s="274"/>
      <c r="C62102" s="276"/>
      <c r="D62102" s="277"/>
      <c r="E62102" s="278"/>
      <c r="F62102" s="279"/>
      <c r="G62102" s="279"/>
      <c r="H62102" s="279"/>
      <c r="I62102" s="280"/>
      <c r="J62102" s="276"/>
    </row>
    <row r="62103" spans="1:10" s="275" customFormat="1" x14ac:dyDescent="0.2">
      <c r="A62103" s="274"/>
      <c r="C62103" s="276"/>
      <c r="D62103" s="277"/>
      <c r="E62103" s="278"/>
      <c r="F62103" s="279"/>
      <c r="G62103" s="279"/>
      <c r="H62103" s="279"/>
      <c r="I62103" s="280"/>
      <c r="J62103" s="276"/>
    </row>
    <row r="62104" spans="1:10" s="275" customFormat="1" x14ac:dyDescent="0.2">
      <c r="A62104" s="274"/>
      <c r="C62104" s="276"/>
      <c r="D62104" s="277"/>
      <c r="E62104" s="278"/>
      <c r="F62104" s="279"/>
      <c r="G62104" s="279"/>
      <c r="H62104" s="279"/>
      <c r="I62104" s="280"/>
      <c r="J62104" s="276"/>
    </row>
    <row r="62105" spans="1:10" s="275" customFormat="1" x14ac:dyDescent="0.2">
      <c r="A62105" s="274"/>
      <c r="C62105" s="276"/>
      <c r="D62105" s="277"/>
      <c r="E62105" s="278"/>
      <c r="F62105" s="279"/>
      <c r="G62105" s="279"/>
      <c r="H62105" s="279"/>
      <c r="I62105" s="280"/>
      <c r="J62105" s="276"/>
    </row>
    <row r="62106" spans="1:10" s="275" customFormat="1" x14ac:dyDescent="0.2">
      <c r="A62106" s="274"/>
      <c r="C62106" s="276"/>
      <c r="D62106" s="277"/>
      <c r="E62106" s="278"/>
      <c r="F62106" s="279"/>
      <c r="G62106" s="279"/>
      <c r="H62106" s="279"/>
      <c r="I62106" s="280"/>
      <c r="J62106" s="276"/>
    </row>
    <row r="62107" spans="1:10" s="275" customFormat="1" x14ac:dyDescent="0.2">
      <c r="A62107" s="274"/>
      <c r="C62107" s="276"/>
      <c r="D62107" s="277"/>
      <c r="E62107" s="278"/>
      <c r="F62107" s="279"/>
      <c r="G62107" s="279"/>
      <c r="H62107" s="279"/>
      <c r="I62107" s="280"/>
      <c r="J62107" s="276"/>
    </row>
    <row r="62108" spans="1:10" s="275" customFormat="1" x14ac:dyDescent="0.2">
      <c r="A62108" s="274"/>
      <c r="C62108" s="276"/>
      <c r="D62108" s="277"/>
      <c r="E62108" s="278"/>
      <c r="F62108" s="279"/>
      <c r="G62108" s="279"/>
      <c r="H62108" s="279"/>
      <c r="I62108" s="280"/>
      <c r="J62108" s="276"/>
    </row>
    <row r="62109" spans="1:10" s="275" customFormat="1" x14ac:dyDescent="0.2">
      <c r="A62109" s="274"/>
      <c r="C62109" s="276"/>
      <c r="D62109" s="277"/>
      <c r="E62109" s="278"/>
      <c r="F62109" s="279"/>
      <c r="G62109" s="279"/>
      <c r="H62109" s="279"/>
      <c r="I62109" s="280"/>
      <c r="J62109" s="276"/>
    </row>
    <row r="62110" spans="1:10" s="275" customFormat="1" x14ac:dyDescent="0.2">
      <c r="A62110" s="274"/>
      <c r="C62110" s="276"/>
      <c r="D62110" s="277"/>
      <c r="E62110" s="278"/>
      <c r="F62110" s="279"/>
      <c r="G62110" s="279"/>
      <c r="H62110" s="279"/>
      <c r="I62110" s="280"/>
      <c r="J62110" s="276"/>
    </row>
    <row r="62111" spans="1:10" s="275" customFormat="1" x14ac:dyDescent="0.2">
      <c r="A62111" s="274"/>
      <c r="C62111" s="276"/>
      <c r="D62111" s="277"/>
      <c r="E62111" s="278"/>
      <c r="F62111" s="279"/>
      <c r="G62111" s="279"/>
      <c r="H62111" s="279"/>
      <c r="I62111" s="280"/>
      <c r="J62111" s="276"/>
    </row>
    <row r="62112" spans="1:10" s="275" customFormat="1" x14ac:dyDescent="0.2">
      <c r="A62112" s="274"/>
      <c r="C62112" s="276"/>
      <c r="D62112" s="277"/>
      <c r="E62112" s="278"/>
      <c r="F62112" s="279"/>
      <c r="G62112" s="279"/>
      <c r="H62112" s="279"/>
      <c r="I62112" s="280"/>
      <c r="J62112" s="276"/>
    </row>
    <row r="62113" spans="1:10" s="275" customFormat="1" x14ac:dyDescent="0.2">
      <c r="A62113" s="274"/>
      <c r="C62113" s="276"/>
      <c r="D62113" s="277"/>
      <c r="E62113" s="278"/>
      <c r="F62113" s="279"/>
      <c r="G62113" s="279"/>
      <c r="H62113" s="279"/>
      <c r="I62113" s="280"/>
      <c r="J62113" s="276"/>
    </row>
    <row r="62114" spans="1:10" s="275" customFormat="1" x14ac:dyDescent="0.2">
      <c r="A62114" s="274"/>
      <c r="C62114" s="276"/>
      <c r="D62114" s="277"/>
      <c r="E62114" s="278"/>
      <c r="F62114" s="279"/>
      <c r="G62114" s="279"/>
      <c r="H62114" s="279"/>
      <c r="I62114" s="280"/>
      <c r="J62114" s="276"/>
    </row>
    <row r="62115" spans="1:10" s="275" customFormat="1" x14ac:dyDescent="0.2">
      <c r="A62115" s="274"/>
      <c r="C62115" s="276"/>
      <c r="D62115" s="277"/>
      <c r="E62115" s="278"/>
      <c r="F62115" s="279"/>
      <c r="G62115" s="279"/>
      <c r="H62115" s="279"/>
      <c r="I62115" s="280"/>
      <c r="J62115" s="276"/>
    </row>
    <row r="62116" spans="1:10" s="275" customFormat="1" x14ac:dyDescent="0.2">
      <c r="A62116" s="274"/>
      <c r="C62116" s="276"/>
      <c r="D62116" s="277"/>
      <c r="E62116" s="278"/>
      <c r="F62116" s="279"/>
      <c r="G62116" s="279"/>
      <c r="H62116" s="279"/>
      <c r="I62116" s="280"/>
      <c r="J62116" s="276"/>
    </row>
    <row r="62117" spans="1:10" s="275" customFormat="1" x14ac:dyDescent="0.2">
      <c r="A62117" s="274"/>
      <c r="C62117" s="276"/>
      <c r="D62117" s="277"/>
      <c r="E62117" s="278"/>
      <c r="F62117" s="279"/>
      <c r="G62117" s="279"/>
      <c r="H62117" s="279"/>
      <c r="I62117" s="280"/>
      <c r="J62117" s="276"/>
    </row>
    <row r="62118" spans="1:10" s="275" customFormat="1" x14ac:dyDescent="0.2">
      <c r="A62118" s="274"/>
      <c r="C62118" s="276"/>
      <c r="D62118" s="277"/>
      <c r="E62118" s="278"/>
      <c r="F62118" s="279"/>
      <c r="G62118" s="279"/>
      <c r="H62118" s="279"/>
      <c r="I62118" s="280"/>
      <c r="J62118" s="276"/>
    </row>
    <row r="62119" spans="1:10" s="275" customFormat="1" x14ac:dyDescent="0.2">
      <c r="A62119" s="274"/>
      <c r="C62119" s="276"/>
      <c r="D62119" s="277"/>
      <c r="E62119" s="278"/>
      <c r="F62119" s="279"/>
      <c r="G62119" s="279"/>
      <c r="H62119" s="279"/>
      <c r="I62119" s="280"/>
      <c r="J62119" s="276"/>
    </row>
    <row r="62120" spans="1:10" s="275" customFormat="1" x14ac:dyDescent="0.2">
      <c r="A62120" s="274"/>
      <c r="C62120" s="276"/>
      <c r="D62120" s="277"/>
      <c r="E62120" s="278"/>
      <c r="F62120" s="279"/>
      <c r="G62120" s="279"/>
      <c r="H62120" s="279"/>
      <c r="I62120" s="280"/>
      <c r="J62120" s="276"/>
    </row>
    <row r="62121" spans="1:10" s="275" customFormat="1" x14ac:dyDescent="0.2">
      <c r="A62121" s="274"/>
      <c r="C62121" s="276"/>
      <c r="D62121" s="277"/>
      <c r="E62121" s="278"/>
      <c r="F62121" s="279"/>
      <c r="G62121" s="279"/>
      <c r="H62121" s="279"/>
      <c r="I62121" s="280"/>
      <c r="J62121" s="276"/>
    </row>
    <row r="62122" spans="1:10" s="275" customFormat="1" x14ac:dyDescent="0.2">
      <c r="A62122" s="274"/>
      <c r="C62122" s="276"/>
      <c r="D62122" s="277"/>
      <c r="E62122" s="278"/>
      <c r="F62122" s="279"/>
      <c r="G62122" s="279"/>
      <c r="H62122" s="279"/>
      <c r="I62122" s="280"/>
      <c r="J62122" s="276"/>
    </row>
    <row r="62123" spans="1:10" s="275" customFormat="1" x14ac:dyDescent="0.2">
      <c r="A62123" s="274"/>
      <c r="C62123" s="276"/>
      <c r="D62123" s="277"/>
      <c r="E62123" s="278"/>
      <c r="F62123" s="279"/>
      <c r="G62123" s="279"/>
      <c r="H62123" s="279"/>
      <c r="I62123" s="280"/>
      <c r="J62123" s="276"/>
    </row>
    <row r="62124" spans="1:10" s="275" customFormat="1" x14ac:dyDescent="0.2">
      <c r="A62124" s="274"/>
      <c r="C62124" s="276"/>
      <c r="D62124" s="277"/>
      <c r="E62124" s="278"/>
      <c r="F62124" s="279"/>
      <c r="G62124" s="279"/>
      <c r="H62124" s="279"/>
      <c r="I62124" s="280"/>
      <c r="J62124" s="276"/>
    </row>
    <row r="62125" spans="1:10" s="275" customFormat="1" x14ac:dyDescent="0.2">
      <c r="A62125" s="274"/>
      <c r="C62125" s="276"/>
      <c r="D62125" s="277"/>
      <c r="E62125" s="278"/>
      <c r="F62125" s="279"/>
      <c r="G62125" s="279"/>
      <c r="H62125" s="279"/>
      <c r="I62125" s="280"/>
      <c r="J62125" s="276"/>
    </row>
    <row r="62126" spans="1:10" s="275" customFormat="1" x14ac:dyDescent="0.2">
      <c r="A62126" s="274"/>
      <c r="C62126" s="276"/>
      <c r="D62126" s="277"/>
      <c r="E62126" s="278"/>
      <c r="F62126" s="279"/>
      <c r="G62126" s="279"/>
      <c r="H62126" s="279"/>
      <c r="I62126" s="280"/>
      <c r="J62126" s="276"/>
    </row>
    <row r="62127" spans="1:10" s="275" customFormat="1" x14ac:dyDescent="0.2">
      <c r="A62127" s="274"/>
      <c r="C62127" s="276"/>
      <c r="D62127" s="277"/>
      <c r="E62127" s="278"/>
      <c r="F62127" s="279"/>
      <c r="G62127" s="279"/>
      <c r="H62127" s="279"/>
      <c r="I62127" s="280"/>
      <c r="J62127" s="276"/>
    </row>
    <row r="62128" spans="1:10" s="275" customFormat="1" x14ac:dyDescent="0.2">
      <c r="A62128" s="274"/>
      <c r="C62128" s="276"/>
      <c r="D62128" s="277"/>
      <c r="E62128" s="278"/>
      <c r="F62128" s="279"/>
      <c r="G62128" s="279"/>
      <c r="H62128" s="279"/>
      <c r="I62128" s="280"/>
      <c r="J62128" s="276"/>
    </row>
    <row r="62129" spans="1:10" s="275" customFormat="1" x14ac:dyDescent="0.2">
      <c r="A62129" s="274"/>
      <c r="C62129" s="276"/>
      <c r="D62129" s="277"/>
      <c r="E62129" s="278"/>
      <c r="F62129" s="279"/>
      <c r="G62129" s="279"/>
      <c r="H62129" s="279"/>
      <c r="I62129" s="280"/>
      <c r="J62129" s="276"/>
    </row>
    <row r="62130" spans="1:10" s="275" customFormat="1" x14ac:dyDescent="0.2">
      <c r="A62130" s="274"/>
      <c r="C62130" s="276"/>
      <c r="D62130" s="277"/>
      <c r="E62130" s="278"/>
      <c r="F62130" s="279"/>
      <c r="G62130" s="279"/>
      <c r="H62130" s="279"/>
      <c r="I62130" s="280"/>
      <c r="J62130" s="276"/>
    </row>
    <row r="62131" spans="1:10" s="275" customFormat="1" x14ac:dyDescent="0.2">
      <c r="A62131" s="274"/>
      <c r="C62131" s="276"/>
      <c r="D62131" s="277"/>
      <c r="E62131" s="278"/>
      <c r="F62131" s="279"/>
      <c r="G62131" s="279"/>
      <c r="H62131" s="279"/>
      <c r="I62131" s="280"/>
      <c r="J62131" s="276"/>
    </row>
    <row r="62132" spans="1:10" s="275" customFormat="1" x14ac:dyDescent="0.2">
      <c r="A62132" s="274"/>
      <c r="C62132" s="276"/>
      <c r="D62132" s="277"/>
      <c r="E62132" s="278"/>
      <c r="F62132" s="279"/>
      <c r="G62132" s="279"/>
      <c r="H62132" s="279"/>
      <c r="I62132" s="280"/>
      <c r="J62132" s="276"/>
    </row>
    <row r="62133" spans="1:10" s="275" customFormat="1" x14ac:dyDescent="0.2">
      <c r="A62133" s="274"/>
      <c r="C62133" s="276"/>
      <c r="D62133" s="277"/>
      <c r="E62133" s="278"/>
      <c r="F62133" s="279"/>
      <c r="G62133" s="279"/>
      <c r="H62133" s="279"/>
      <c r="I62133" s="280"/>
      <c r="J62133" s="276"/>
    </row>
    <row r="62134" spans="1:10" s="275" customFormat="1" x14ac:dyDescent="0.2">
      <c r="A62134" s="274"/>
      <c r="C62134" s="276"/>
      <c r="D62134" s="277"/>
      <c r="E62134" s="278"/>
      <c r="F62134" s="279"/>
      <c r="G62134" s="279"/>
      <c r="H62134" s="279"/>
      <c r="I62134" s="280"/>
      <c r="J62134" s="276"/>
    </row>
    <row r="62135" spans="1:10" s="275" customFormat="1" x14ac:dyDescent="0.2">
      <c r="A62135" s="274"/>
      <c r="C62135" s="276"/>
      <c r="D62135" s="277"/>
      <c r="E62135" s="278"/>
      <c r="F62135" s="279"/>
      <c r="G62135" s="279"/>
      <c r="H62135" s="279"/>
      <c r="I62135" s="280"/>
      <c r="J62135" s="276"/>
    </row>
    <row r="62136" spans="1:10" s="275" customFormat="1" x14ac:dyDescent="0.2">
      <c r="A62136" s="274"/>
      <c r="C62136" s="276"/>
      <c r="D62136" s="277"/>
      <c r="E62136" s="278"/>
      <c r="F62136" s="279"/>
      <c r="G62136" s="279"/>
      <c r="H62136" s="279"/>
      <c r="I62136" s="280"/>
      <c r="J62136" s="276"/>
    </row>
    <row r="62137" spans="1:10" s="275" customFormat="1" x14ac:dyDescent="0.2">
      <c r="A62137" s="274"/>
      <c r="C62137" s="276"/>
      <c r="D62137" s="277"/>
      <c r="E62137" s="278"/>
      <c r="F62137" s="279"/>
      <c r="G62137" s="279"/>
      <c r="H62137" s="279"/>
      <c r="I62137" s="280"/>
      <c r="J62137" s="276"/>
    </row>
    <row r="62138" spans="1:10" s="275" customFormat="1" x14ac:dyDescent="0.2">
      <c r="A62138" s="274"/>
      <c r="C62138" s="276"/>
      <c r="D62138" s="277"/>
      <c r="E62138" s="278"/>
      <c r="F62138" s="279"/>
      <c r="G62138" s="279"/>
      <c r="H62138" s="279"/>
      <c r="I62138" s="280"/>
      <c r="J62138" s="276"/>
    </row>
    <row r="62139" spans="1:10" s="275" customFormat="1" x14ac:dyDescent="0.2">
      <c r="A62139" s="274"/>
      <c r="C62139" s="276"/>
      <c r="D62139" s="277"/>
      <c r="E62139" s="278"/>
      <c r="F62139" s="279"/>
      <c r="G62139" s="279"/>
      <c r="H62139" s="279"/>
      <c r="I62139" s="280"/>
      <c r="J62139" s="276"/>
    </row>
    <row r="62140" spans="1:10" s="275" customFormat="1" x14ac:dyDescent="0.2">
      <c r="A62140" s="274"/>
      <c r="C62140" s="276"/>
      <c r="D62140" s="277"/>
      <c r="E62140" s="278"/>
      <c r="F62140" s="279"/>
      <c r="G62140" s="279"/>
      <c r="H62140" s="279"/>
      <c r="I62140" s="280"/>
      <c r="J62140" s="276"/>
    </row>
    <row r="62141" spans="1:10" s="275" customFormat="1" x14ac:dyDescent="0.2">
      <c r="A62141" s="274"/>
      <c r="C62141" s="276"/>
      <c r="D62141" s="277"/>
      <c r="E62141" s="278"/>
      <c r="F62141" s="279"/>
      <c r="G62141" s="279"/>
      <c r="H62141" s="279"/>
      <c r="I62141" s="280"/>
      <c r="J62141" s="276"/>
    </row>
    <row r="62142" spans="1:10" s="275" customFormat="1" x14ac:dyDescent="0.2">
      <c r="A62142" s="274"/>
      <c r="C62142" s="276"/>
      <c r="D62142" s="277"/>
      <c r="E62142" s="278"/>
      <c r="F62142" s="279"/>
      <c r="G62142" s="279"/>
      <c r="H62142" s="279"/>
      <c r="I62142" s="280"/>
      <c r="J62142" s="276"/>
    </row>
    <row r="62143" spans="1:10" s="275" customFormat="1" x14ac:dyDescent="0.2">
      <c r="A62143" s="274"/>
      <c r="C62143" s="276"/>
      <c r="D62143" s="277"/>
      <c r="E62143" s="278"/>
      <c r="F62143" s="279"/>
      <c r="G62143" s="279"/>
      <c r="H62143" s="279"/>
      <c r="I62143" s="280"/>
      <c r="J62143" s="276"/>
    </row>
    <row r="62144" spans="1:10" s="275" customFormat="1" x14ac:dyDescent="0.2">
      <c r="A62144" s="274"/>
      <c r="C62144" s="276"/>
      <c r="D62144" s="277"/>
      <c r="E62144" s="278"/>
      <c r="F62144" s="279"/>
      <c r="G62144" s="279"/>
      <c r="H62144" s="279"/>
      <c r="I62144" s="280"/>
      <c r="J62144" s="276"/>
    </row>
    <row r="62145" spans="1:10" s="275" customFormat="1" x14ac:dyDescent="0.2">
      <c r="A62145" s="274"/>
      <c r="C62145" s="276"/>
      <c r="D62145" s="277"/>
      <c r="E62145" s="278"/>
      <c r="F62145" s="279"/>
      <c r="G62145" s="279"/>
      <c r="H62145" s="279"/>
      <c r="I62145" s="280"/>
      <c r="J62145" s="276"/>
    </row>
    <row r="62146" spans="1:10" s="275" customFormat="1" x14ac:dyDescent="0.2">
      <c r="A62146" s="274"/>
      <c r="C62146" s="276"/>
      <c r="D62146" s="277"/>
      <c r="E62146" s="278"/>
      <c r="F62146" s="279"/>
      <c r="G62146" s="279"/>
      <c r="H62146" s="279"/>
      <c r="I62146" s="280"/>
      <c r="J62146" s="276"/>
    </row>
    <row r="62147" spans="1:10" s="275" customFormat="1" x14ac:dyDescent="0.2">
      <c r="A62147" s="274"/>
      <c r="C62147" s="276"/>
      <c r="D62147" s="277"/>
      <c r="E62147" s="278"/>
      <c r="F62147" s="279"/>
      <c r="G62147" s="279"/>
      <c r="H62147" s="279"/>
      <c r="I62147" s="280"/>
      <c r="J62147" s="276"/>
    </row>
    <row r="62148" spans="1:10" s="275" customFormat="1" x14ac:dyDescent="0.2">
      <c r="A62148" s="274"/>
      <c r="C62148" s="276"/>
      <c r="D62148" s="277"/>
      <c r="E62148" s="278"/>
      <c r="F62148" s="279"/>
      <c r="G62148" s="279"/>
      <c r="H62148" s="279"/>
      <c r="I62148" s="280"/>
      <c r="J62148" s="276"/>
    </row>
    <row r="62149" spans="1:10" s="275" customFormat="1" x14ac:dyDescent="0.2">
      <c r="A62149" s="274"/>
      <c r="C62149" s="276"/>
      <c r="D62149" s="277"/>
      <c r="E62149" s="278"/>
      <c r="F62149" s="279"/>
      <c r="G62149" s="279"/>
      <c r="H62149" s="279"/>
      <c r="I62149" s="280"/>
      <c r="J62149" s="276"/>
    </row>
    <row r="62150" spans="1:10" s="275" customFormat="1" x14ac:dyDescent="0.2">
      <c r="A62150" s="274"/>
      <c r="C62150" s="276"/>
      <c r="D62150" s="277"/>
      <c r="E62150" s="278"/>
      <c r="F62150" s="279"/>
      <c r="G62150" s="279"/>
      <c r="H62150" s="279"/>
      <c r="I62150" s="280"/>
      <c r="J62150" s="276"/>
    </row>
    <row r="62151" spans="1:10" s="275" customFormat="1" x14ac:dyDescent="0.2">
      <c r="A62151" s="274"/>
      <c r="C62151" s="276"/>
      <c r="D62151" s="277"/>
      <c r="E62151" s="278"/>
      <c r="F62151" s="279"/>
      <c r="G62151" s="279"/>
      <c r="H62151" s="279"/>
      <c r="I62151" s="280"/>
      <c r="J62151" s="276"/>
    </row>
    <row r="62152" spans="1:10" s="275" customFormat="1" x14ac:dyDescent="0.2">
      <c r="A62152" s="274"/>
      <c r="C62152" s="276"/>
      <c r="D62152" s="277"/>
      <c r="E62152" s="278"/>
      <c r="F62152" s="279"/>
      <c r="G62152" s="279"/>
      <c r="H62152" s="279"/>
      <c r="I62152" s="280"/>
      <c r="J62152" s="276"/>
    </row>
    <row r="62153" spans="1:10" s="275" customFormat="1" x14ac:dyDescent="0.2">
      <c r="A62153" s="274"/>
      <c r="C62153" s="276"/>
      <c r="D62153" s="277"/>
      <c r="E62153" s="278"/>
      <c r="F62153" s="279"/>
      <c r="G62153" s="279"/>
      <c r="H62153" s="279"/>
      <c r="I62153" s="280"/>
      <c r="J62153" s="276"/>
    </row>
    <row r="62154" spans="1:10" s="275" customFormat="1" x14ac:dyDescent="0.2">
      <c r="A62154" s="274"/>
      <c r="C62154" s="276"/>
      <c r="D62154" s="277"/>
      <c r="E62154" s="278"/>
      <c r="F62154" s="279"/>
      <c r="G62154" s="279"/>
      <c r="H62154" s="279"/>
      <c r="I62154" s="280"/>
      <c r="J62154" s="276"/>
    </row>
    <row r="62155" spans="1:10" s="275" customFormat="1" x14ac:dyDescent="0.2">
      <c r="A62155" s="274"/>
      <c r="C62155" s="276"/>
      <c r="D62155" s="277"/>
      <c r="E62155" s="278"/>
      <c r="F62155" s="279"/>
      <c r="G62155" s="279"/>
      <c r="H62155" s="279"/>
      <c r="I62155" s="280"/>
      <c r="J62155" s="276"/>
    </row>
    <row r="62156" spans="1:10" s="275" customFormat="1" x14ac:dyDescent="0.2">
      <c r="A62156" s="274"/>
      <c r="C62156" s="276"/>
      <c r="D62156" s="277"/>
      <c r="E62156" s="278"/>
      <c r="F62156" s="279"/>
      <c r="G62156" s="279"/>
      <c r="H62156" s="279"/>
      <c r="I62156" s="280"/>
      <c r="J62156" s="276"/>
    </row>
    <row r="62157" spans="1:10" s="275" customFormat="1" x14ac:dyDescent="0.2">
      <c r="A62157" s="274"/>
      <c r="C62157" s="276"/>
      <c r="D62157" s="277"/>
      <c r="E62157" s="278"/>
      <c r="F62157" s="279"/>
      <c r="G62157" s="279"/>
      <c r="H62157" s="279"/>
      <c r="I62157" s="280"/>
      <c r="J62157" s="276"/>
    </row>
    <row r="62158" spans="1:10" s="275" customFormat="1" x14ac:dyDescent="0.2">
      <c r="A62158" s="274"/>
      <c r="C62158" s="276"/>
      <c r="D62158" s="277"/>
      <c r="E62158" s="278"/>
      <c r="F62158" s="279"/>
      <c r="G62158" s="279"/>
      <c r="H62158" s="279"/>
      <c r="I62158" s="280"/>
      <c r="J62158" s="276"/>
    </row>
    <row r="62159" spans="1:10" s="275" customFormat="1" x14ac:dyDescent="0.2">
      <c r="A62159" s="274"/>
      <c r="C62159" s="276"/>
      <c r="D62159" s="277"/>
      <c r="E62159" s="278"/>
      <c r="F62159" s="279"/>
      <c r="G62159" s="279"/>
      <c r="H62159" s="279"/>
      <c r="I62159" s="280"/>
      <c r="J62159" s="276"/>
    </row>
    <row r="62160" spans="1:10" s="275" customFormat="1" x14ac:dyDescent="0.2">
      <c r="A62160" s="274"/>
      <c r="C62160" s="276"/>
      <c r="D62160" s="277"/>
      <c r="E62160" s="278"/>
      <c r="F62160" s="279"/>
      <c r="G62160" s="279"/>
      <c r="H62160" s="279"/>
      <c r="I62160" s="280"/>
      <c r="J62160" s="276"/>
    </row>
    <row r="62161" spans="1:10" s="275" customFormat="1" x14ac:dyDescent="0.2">
      <c r="A62161" s="274"/>
      <c r="C62161" s="276"/>
      <c r="D62161" s="277"/>
      <c r="E62161" s="278"/>
      <c r="F62161" s="279"/>
      <c r="G62161" s="279"/>
      <c r="H62161" s="279"/>
      <c r="I62161" s="280"/>
      <c r="J62161" s="276"/>
    </row>
    <row r="62162" spans="1:10" s="275" customFormat="1" x14ac:dyDescent="0.2">
      <c r="A62162" s="274"/>
      <c r="C62162" s="276"/>
      <c r="D62162" s="277"/>
      <c r="E62162" s="278"/>
      <c r="F62162" s="279"/>
      <c r="G62162" s="279"/>
      <c r="H62162" s="279"/>
      <c r="I62162" s="280"/>
      <c r="J62162" s="276"/>
    </row>
    <row r="62163" spans="1:10" s="275" customFormat="1" x14ac:dyDescent="0.2">
      <c r="A62163" s="274"/>
      <c r="C62163" s="276"/>
      <c r="D62163" s="277"/>
      <c r="E62163" s="278"/>
      <c r="F62163" s="279"/>
      <c r="G62163" s="279"/>
      <c r="H62163" s="279"/>
      <c r="I62163" s="280"/>
      <c r="J62163" s="276"/>
    </row>
    <row r="62164" spans="1:10" s="275" customFormat="1" x14ac:dyDescent="0.2">
      <c r="A62164" s="274"/>
      <c r="C62164" s="276"/>
      <c r="D62164" s="277"/>
      <c r="E62164" s="278"/>
      <c r="F62164" s="279"/>
      <c r="G62164" s="279"/>
      <c r="H62164" s="279"/>
      <c r="I62164" s="280"/>
      <c r="J62164" s="276"/>
    </row>
    <row r="62165" spans="1:10" s="275" customFormat="1" x14ac:dyDescent="0.2">
      <c r="A62165" s="274"/>
      <c r="C62165" s="276"/>
      <c r="D62165" s="277"/>
      <c r="E62165" s="278"/>
      <c r="F62165" s="279"/>
      <c r="G62165" s="279"/>
      <c r="H62165" s="279"/>
      <c r="I62165" s="280"/>
      <c r="J62165" s="276"/>
    </row>
    <row r="62166" spans="1:10" s="275" customFormat="1" x14ac:dyDescent="0.2">
      <c r="A62166" s="274"/>
      <c r="C62166" s="276"/>
      <c r="D62166" s="277"/>
      <c r="E62166" s="278"/>
      <c r="F62166" s="279"/>
      <c r="G62166" s="279"/>
      <c r="H62166" s="279"/>
      <c r="I62166" s="280"/>
      <c r="J62166" s="276"/>
    </row>
    <row r="62167" spans="1:10" s="275" customFormat="1" x14ac:dyDescent="0.2">
      <c r="A62167" s="274"/>
      <c r="C62167" s="276"/>
      <c r="D62167" s="277"/>
      <c r="E62167" s="278"/>
      <c r="F62167" s="279"/>
      <c r="G62167" s="279"/>
      <c r="H62167" s="279"/>
      <c r="I62167" s="280"/>
      <c r="J62167" s="276"/>
    </row>
    <row r="62168" spans="1:10" s="275" customFormat="1" x14ac:dyDescent="0.2">
      <c r="A62168" s="274"/>
      <c r="C62168" s="276"/>
      <c r="D62168" s="277"/>
      <c r="E62168" s="278"/>
      <c r="F62168" s="279"/>
      <c r="G62168" s="279"/>
      <c r="H62168" s="279"/>
      <c r="I62168" s="280"/>
      <c r="J62168" s="276"/>
    </row>
    <row r="62169" spans="1:10" s="275" customFormat="1" x14ac:dyDescent="0.2">
      <c r="A62169" s="274"/>
      <c r="C62169" s="276"/>
      <c r="D62169" s="277"/>
      <c r="E62169" s="278"/>
      <c r="F62169" s="279"/>
      <c r="G62169" s="279"/>
      <c r="H62169" s="279"/>
      <c r="I62169" s="280"/>
      <c r="J62169" s="276"/>
    </row>
    <row r="62170" spans="1:10" s="275" customFormat="1" x14ac:dyDescent="0.2">
      <c r="A62170" s="274"/>
      <c r="C62170" s="276"/>
      <c r="D62170" s="277"/>
      <c r="E62170" s="278"/>
      <c r="F62170" s="279"/>
      <c r="G62170" s="279"/>
      <c r="H62170" s="279"/>
      <c r="I62170" s="280"/>
      <c r="J62170" s="276"/>
    </row>
    <row r="62171" spans="1:10" s="275" customFormat="1" x14ac:dyDescent="0.2">
      <c r="A62171" s="274"/>
      <c r="C62171" s="276"/>
      <c r="D62171" s="277"/>
      <c r="E62171" s="278"/>
      <c r="F62171" s="279"/>
      <c r="G62171" s="279"/>
      <c r="H62171" s="279"/>
      <c r="I62171" s="280"/>
      <c r="J62171" s="276"/>
    </row>
    <row r="62172" spans="1:10" s="275" customFormat="1" x14ac:dyDescent="0.2">
      <c r="A62172" s="274"/>
      <c r="C62172" s="276"/>
      <c r="D62172" s="277"/>
      <c r="E62172" s="278"/>
      <c r="F62172" s="279"/>
      <c r="G62172" s="279"/>
      <c r="H62172" s="279"/>
      <c r="I62172" s="280"/>
      <c r="J62172" s="276"/>
    </row>
    <row r="62173" spans="1:10" s="275" customFormat="1" x14ac:dyDescent="0.2">
      <c r="A62173" s="274"/>
      <c r="C62173" s="276"/>
      <c r="D62173" s="277"/>
      <c r="E62173" s="278"/>
      <c r="F62173" s="279"/>
      <c r="G62173" s="279"/>
      <c r="H62173" s="279"/>
      <c r="I62173" s="280"/>
      <c r="J62173" s="276"/>
    </row>
    <row r="62174" spans="1:10" s="275" customFormat="1" x14ac:dyDescent="0.2">
      <c r="A62174" s="274"/>
      <c r="C62174" s="276"/>
      <c r="D62174" s="277"/>
      <c r="E62174" s="278"/>
      <c r="F62174" s="279"/>
      <c r="G62174" s="279"/>
      <c r="H62174" s="279"/>
      <c r="I62174" s="280"/>
      <c r="J62174" s="276"/>
    </row>
    <row r="62175" spans="1:10" s="275" customFormat="1" x14ac:dyDescent="0.2">
      <c r="A62175" s="274"/>
      <c r="C62175" s="276"/>
      <c r="D62175" s="277"/>
      <c r="E62175" s="278"/>
      <c r="F62175" s="279"/>
      <c r="G62175" s="279"/>
      <c r="H62175" s="279"/>
      <c r="I62175" s="280"/>
      <c r="J62175" s="276"/>
    </row>
    <row r="62176" spans="1:10" s="275" customFormat="1" x14ac:dyDescent="0.2">
      <c r="A62176" s="274"/>
      <c r="C62176" s="276"/>
      <c r="D62176" s="277"/>
      <c r="E62176" s="278"/>
      <c r="F62176" s="279"/>
      <c r="G62176" s="279"/>
      <c r="H62176" s="279"/>
      <c r="I62176" s="280"/>
      <c r="J62176" s="276"/>
    </row>
    <row r="62177" spans="1:10" s="275" customFormat="1" x14ac:dyDescent="0.2">
      <c r="A62177" s="274"/>
      <c r="C62177" s="276"/>
      <c r="D62177" s="277"/>
      <c r="E62177" s="278"/>
      <c r="F62177" s="279"/>
      <c r="G62177" s="279"/>
      <c r="H62177" s="279"/>
      <c r="I62177" s="280"/>
      <c r="J62177" s="276"/>
    </row>
    <row r="62178" spans="1:10" s="275" customFormat="1" x14ac:dyDescent="0.2">
      <c r="A62178" s="274"/>
      <c r="C62178" s="276"/>
      <c r="D62178" s="277"/>
      <c r="E62178" s="278"/>
      <c r="F62178" s="279"/>
      <c r="G62178" s="279"/>
      <c r="H62178" s="279"/>
      <c r="I62178" s="280"/>
      <c r="J62178" s="276"/>
    </row>
    <row r="62179" spans="1:10" s="275" customFormat="1" x14ac:dyDescent="0.2">
      <c r="A62179" s="274"/>
      <c r="C62179" s="276"/>
      <c r="D62179" s="277"/>
      <c r="E62179" s="278"/>
      <c r="F62179" s="279"/>
      <c r="G62179" s="279"/>
      <c r="H62179" s="279"/>
      <c r="I62179" s="280"/>
      <c r="J62179" s="276"/>
    </row>
    <row r="62180" spans="1:10" s="275" customFormat="1" x14ac:dyDescent="0.2">
      <c r="A62180" s="274"/>
      <c r="C62180" s="276"/>
      <c r="D62180" s="277"/>
      <c r="E62180" s="278"/>
      <c r="F62180" s="279"/>
      <c r="G62180" s="279"/>
      <c r="H62180" s="279"/>
      <c r="I62180" s="280"/>
      <c r="J62180" s="276"/>
    </row>
    <row r="62181" spans="1:10" s="275" customFormat="1" x14ac:dyDescent="0.2">
      <c r="A62181" s="274"/>
      <c r="C62181" s="276"/>
      <c r="D62181" s="277"/>
      <c r="E62181" s="278"/>
      <c r="F62181" s="279"/>
      <c r="G62181" s="279"/>
      <c r="H62181" s="279"/>
      <c r="I62181" s="280"/>
      <c r="J62181" s="276"/>
    </row>
    <row r="62182" spans="1:10" s="275" customFormat="1" x14ac:dyDescent="0.2">
      <c r="A62182" s="274"/>
      <c r="C62182" s="276"/>
      <c r="D62182" s="277"/>
      <c r="E62182" s="278"/>
      <c r="F62182" s="279"/>
      <c r="G62182" s="279"/>
      <c r="H62182" s="279"/>
      <c r="I62182" s="280"/>
      <c r="J62182" s="276"/>
    </row>
    <row r="62183" spans="1:10" s="275" customFormat="1" x14ac:dyDescent="0.2">
      <c r="A62183" s="274"/>
      <c r="C62183" s="276"/>
      <c r="D62183" s="277"/>
      <c r="E62183" s="278"/>
      <c r="F62183" s="279"/>
      <c r="G62183" s="279"/>
      <c r="H62183" s="279"/>
      <c r="I62183" s="280"/>
      <c r="J62183" s="276"/>
    </row>
    <row r="62184" spans="1:10" s="275" customFormat="1" x14ac:dyDescent="0.2">
      <c r="A62184" s="274"/>
      <c r="C62184" s="276"/>
      <c r="D62184" s="277"/>
      <c r="E62184" s="278"/>
      <c r="F62184" s="279"/>
      <c r="G62184" s="279"/>
      <c r="H62184" s="279"/>
      <c r="I62184" s="280"/>
      <c r="J62184" s="276"/>
    </row>
    <row r="62185" spans="1:10" s="275" customFormat="1" x14ac:dyDescent="0.2">
      <c r="A62185" s="274"/>
      <c r="C62185" s="276"/>
      <c r="D62185" s="277"/>
      <c r="E62185" s="278"/>
      <c r="F62185" s="279"/>
      <c r="G62185" s="279"/>
      <c r="H62185" s="279"/>
      <c r="I62185" s="280"/>
      <c r="J62185" s="276"/>
    </row>
    <row r="62186" spans="1:10" s="275" customFormat="1" x14ac:dyDescent="0.2">
      <c r="A62186" s="274"/>
      <c r="C62186" s="276"/>
      <c r="D62186" s="277"/>
      <c r="E62186" s="278"/>
      <c r="F62186" s="279"/>
      <c r="G62186" s="279"/>
      <c r="H62186" s="279"/>
      <c r="I62186" s="280"/>
      <c r="J62186" s="276"/>
    </row>
    <row r="62187" spans="1:10" s="275" customFormat="1" x14ac:dyDescent="0.2">
      <c r="A62187" s="274"/>
      <c r="C62187" s="276"/>
      <c r="D62187" s="277"/>
      <c r="E62187" s="278"/>
      <c r="F62187" s="279"/>
      <c r="G62187" s="279"/>
      <c r="H62187" s="279"/>
      <c r="I62187" s="280"/>
      <c r="J62187" s="276"/>
    </row>
    <row r="62188" spans="1:10" s="275" customFormat="1" x14ac:dyDescent="0.2">
      <c r="A62188" s="274"/>
      <c r="C62188" s="276"/>
      <c r="D62188" s="277"/>
      <c r="E62188" s="278"/>
      <c r="F62188" s="279"/>
      <c r="G62188" s="279"/>
      <c r="H62188" s="279"/>
      <c r="I62188" s="280"/>
      <c r="J62188" s="276"/>
    </row>
    <row r="62189" spans="1:10" s="275" customFormat="1" x14ac:dyDescent="0.2">
      <c r="A62189" s="274"/>
      <c r="C62189" s="276"/>
      <c r="D62189" s="277"/>
      <c r="E62189" s="278"/>
      <c r="F62189" s="279"/>
      <c r="G62189" s="279"/>
      <c r="H62189" s="279"/>
      <c r="I62189" s="280"/>
      <c r="J62189" s="276"/>
    </row>
    <row r="62190" spans="1:10" s="275" customFormat="1" x14ac:dyDescent="0.2">
      <c r="A62190" s="274"/>
      <c r="C62190" s="276"/>
      <c r="D62190" s="277"/>
      <c r="E62190" s="278"/>
      <c r="F62190" s="279"/>
      <c r="G62190" s="279"/>
      <c r="H62190" s="279"/>
      <c r="I62190" s="280"/>
      <c r="J62190" s="276"/>
    </row>
    <row r="62191" spans="1:10" s="275" customFormat="1" x14ac:dyDescent="0.2">
      <c r="A62191" s="274"/>
      <c r="C62191" s="276"/>
      <c r="D62191" s="277"/>
      <c r="E62191" s="278"/>
      <c r="F62191" s="279"/>
      <c r="G62191" s="279"/>
      <c r="H62191" s="279"/>
      <c r="I62191" s="280"/>
      <c r="J62191" s="276"/>
    </row>
    <row r="62192" spans="1:10" s="275" customFormat="1" x14ac:dyDescent="0.2">
      <c r="A62192" s="274"/>
      <c r="C62192" s="276"/>
      <c r="D62192" s="277"/>
      <c r="E62192" s="278"/>
      <c r="F62192" s="279"/>
      <c r="G62192" s="279"/>
      <c r="H62192" s="279"/>
      <c r="I62192" s="280"/>
      <c r="J62192" s="276"/>
    </row>
    <row r="62193" spans="1:10" s="275" customFormat="1" x14ac:dyDescent="0.2">
      <c r="A62193" s="274"/>
      <c r="C62193" s="276"/>
      <c r="D62193" s="277"/>
      <c r="E62193" s="278"/>
      <c r="F62193" s="279"/>
      <c r="G62193" s="279"/>
      <c r="H62193" s="279"/>
      <c r="I62193" s="280"/>
      <c r="J62193" s="276"/>
    </row>
    <row r="62194" spans="1:10" s="275" customFormat="1" x14ac:dyDescent="0.2">
      <c r="A62194" s="274"/>
      <c r="C62194" s="276"/>
      <c r="D62194" s="277"/>
      <c r="E62194" s="278"/>
      <c r="F62194" s="279"/>
      <c r="G62194" s="279"/>
      <c r="H62194" s="279"/>
      <c r="I62194" s="280"/>
      <c r="J62194" s="276"/>
    </row>
    <row r="62195" spans="1:10" s="275" customFormat="1" x14ac:dyDescent="0.2">
      <c r="A62195" s="274"/>
      <c r="C62195" s="276"/>
      <c r="D62195" s="277"/>
      <c r="E62195" s="278"/>
      <c r="F62195" s="279"/>
      <c r="G62195" s="279"/>
      <c r="H62195" s="279"/>
      <c r="I62195" s="280"/>
      <c r="J62195" s="276"/>
    </row>
    <row r="62196" spans="1:10" s="275" customFormat="1" x14ac:dyDescent="0.2">
      <c r="A62196" s="274"/>
      <c r="C62196" s="276"/>
      <c r="D62196" s="277"/>
      <c r="E62196" s="278"/>
      <c r="F62196" s="279"/>
      <c r="G62196" s="279"/>
      <c r="H62196" s="279"/>
      <c r="I62196" s="280"/>
      <c r="J62196" s="276"/>
    </row>
    <row r="62197" spans="1:10" s="275" customFormat="1" x14ac:dyDescent="0.2">
      <c r="A62197" s="274"/>
      <c r="C62197" s="276"/>
      <c r="D62197" s="277"/>
      <c r="E62197" s="278"/>
      <c r="F62197" s="279"/>
      <c r="G62197" s="279"/>
      <c r="H62197" s="279"/>
      <c r="I62197" s="280"/>
      <c r="J62197" s="276"/>
    </row>
    <row r="62198" spans="1:10" s="275" customFormat="1" x14ac:dyDescent="0.2">
      <c r="A62198" s="274"/>
      <c r="C62198" s="276"/>
      <c r="D62198" s="277"/>
      <c r="E62198" s="278"/>
      <c r="F62198" s="279"/>
      <c r="G62198" s="279"/>
      <c r="H62198" s="279"/>
      <c r="I62198" s="280"/>
      <c r="J62198" s="276"/>
    </row>
    <row r="62199" spans="1:10" s="275" customFormat="1" x14ac:dyDescent="0.2">
      <c r="A62199" s="274"/>
      <c r="C62199" s="276"/>
      <c r="D62199" s="277"/>
      <c r="E62199" s="278"/>
      <c r="F62199" s="279"/>
      <c r="G62199" s="279"/>
      <c r="H62199" s="279"/>
      <c r="I62199" s="280"/>
      <c r="J62199" s="276"/>
    </row>
    <row r="62200" spans="1:10" s="275" customFormat="1" x14ac:dyDescent="0.2">
      <c r="A62200" s="274"/>
      <c r="C62200" s="276"/>
      <c r="D62200" s="277"/>
      <c r="E62200" s="278"/>
      <c r="F62200" s="279"/>
      <c r="G62200" s="279"/>
      <c r="H62200" s="279"/>
      <c r="I62200" s="280"/>
      <c r="J62200" s="276"/>
    </row>
    <row r="62201" spans="1:10" s="275" customFormat="1" x14ac:dyDescent="0.2">
      <c r="A62201" s="274"/>
      <c r="C62201" s="276"/>
      <c r="D62201" s="277"/>
      <c r="E62201" s="278"/>
      <c r="F62201" s="279"/>
      <c r="G62201" s="279"/>
      <c r="H62201" s="279"/>
      <c r="I62201" s="280"/>
      <c r="J62201" s="276"/>
    </row>
    <row r="62202" spans="1:10" s="275" customFormat="1" x14ac:dyDescent="0.2">
      <c r="A62202" s="274"/>
      <c r="C62202" s="276"/>
      <c r="D62202" s="277"/>
      <c r="E62202" s="278"/>
      <c r="F62202" s="279"/>
      <c r="G62202" s="279"/>
      <c r="H62202" s="279"/>
      <c r="I62202" s="280"/>
      <c r="J62202" s="276"/>
    </row>
    <row r="62203" spans="1:10" s="275" customFormat="1" x14ac:dyDescent="0.2">
      <c r="A62203" s="274"/>
      <c r="C62203" s="276"/>
      <c r="D62203" s="277"/>
      <c r="E62203" s="278"/>
      <c r="F62203" s="279"/>
      <c r="G62203" s="279"/>
      <c r="H62203" s="279"/>
      <c r="I62203" s="280"/>
      <c r="J62203" s="276"/>
    </row>
    <row r="62204" spans="1:10" s="275" customFormat="1" x14ac:dyDescent="0.2">
      <c r="A62204" s="274"/>
      <c r="C62204" s="276"/>
      <c r="D62204" s="277"/>
      <c r="E62204" s="278"/>
      <c r="F62204" s="279"/>
      <c r="G62204" s="279"/>
      <c r="H62204" s="279"/>
      <c r="I62204" s="280"/>
      <c r="J62204" s="276"/>
    </row>
    <row r="62205" spans="1:10" s="275" customFormat="1" x14ac:dyDescent="0.2">
      <c r="A62205" s="274"/>
      <c r="C62205" s="276"/>
      <c r="D62205" s="277"/>
      <c r="E62205" s="278"/>
      <c r="F62205" s="279"/>
      <c r="G62205" s="279"/>
      <c r="H62205" s="279"/>
      <c r="I62205" s="280"/>
      <c r="J62205" s="276"/>
    </row>
    <row r="62206" spans="1:10" s="275" customFormat="1" x14ac:dyDescent="0.2">
      <c r="A62206" s="274"/>
      <c r="C62206" s="276"/>
      <c r="D62206" s="277"/>
      <c r="E62206" s="278"/>
      <c r="F62206" s="279"/>
      <c r="G62206" s="279"/>
      <c r="H62206" s="279"/>
      <c r="I62206" s="280"/>
      <c r="J62206" s="276"/>
    </row>
    <row r="62207" spans="1:10" s="275" customFormat="1" x14ac:dyDescent="0.2">
      <c r="A62207" s="274"/>
      <c r="C62207" s="276"/>
      <c r="D62207" s="277"/>
      <c r="E62207" s="278"/>
      <c r="F62207" s="279"/>
      <c r="G62207" s="279"/>
      <c r="H62207" s="279"/>
      <c r="I62207" s="280"/>
      <c r="J62207" s="276"/>
    </row>
    <row r="62208" spans="1:10" s="275" customFormat="1" x14ac:dyDescent="0.2">
      <c r="A62208" s="274"/>
      <c r="C62208" s="276"/>
      <c r="D62208" s="277"/>
      <c r="E62208" s="278"/>
      <c r="F62208" s="279"/>
      <c r="G62208" s="279"/>
      <c r="H62208" s="279"/>
      <c r="I62208" s="280"/>
      <c r="J62208" s="276"/>
    </row>
    <row r="62209" spans="1:10" s="275" customFormat="1" x14ac:dyDescent="0.2">
      <c r="A62209" s="274"/>
      <c r="C62209" s="276"/>
      <c r="D62209" s="277"/>
      <c r="E62209" s="278"/>
      <c r="F62209" s="279"/>
      <c r="G62209" s="279"/>
      <c r="H62209" s="279"/>
      <c r="I62209" s="280"/>
      <c r="J62209" s="276"/>
    </row>
    <row r="62210" spans="1:10" s="275" customFormat="1" x14ac:dyDescent="0.2">
      <c r="A62210" s="274"/>
      <c r="C62210" s="276"/>
      <c r="D62210" s="277"/>
      <c r="E62210" s="278"/>
      <c r="F62210" s="279"/>
      <c r="G62210" s="279"/>
      <c r="H62210" s="279"/>
      <c r="I62210" s="280"/>
      <c r="J62210" s="276"/>
    </row>
    <row r="62211" spans="1:10" s="275" customFormat="1" x14ac:dyDescent="0.2">
      <c r="A62211" s="274"/>
      <c r="C62211" s="276"/>
      <c r="D62211" s="277"/>
      <c r="E62211" s="278"/>
      <c r="F62211" s="279"/>
      <c r="G62211" s="279"/>
      <c r="H62211" s="279"/>
      <c r="I62211" s="280"/>
      <c r="J62211" s="276"/>
    </row>
    <row r="62212" spans="1:10" s="275" customFormat="1" x14ac:dyDescent="0.2">
      <c r="A62212" s="274"/>
      <c r="C62212" s="276"/>
      <c r="D62212" s="277"/>
      <c r="E62212" s="278"/>
      <c r="F62212" s="279"/>
      <c r="G62212" s="279"/>
      <c r="H62212" s="279"/>
      <c r="I62212" s="280"/>
      <c r="J62212" s="276"/>
    </row>
    <row r="62213" spans="1:10" s="275" customFormat="1" x14ac:dyDescent="0.2">
      <c r="A62213" s="274"/>
      <c r="C62213" s="276"/>
      <c r="D62213" s="277"/>
      <c r="E62213" s="278"/>
      <c r="F62213" s="279"/>
      <c r="G62213" s="279"/>
      <c r="H62213" s="279"/>
      <c r="I62213" s="280"/>
      <c r="J62213" s="276"/>
    </row>
    <row r="62214" spans="1:10" s="275" customFormat="1" x14ac:dyDescent="0.2">
      <c r="A62214" s="274"/>
      <c r="C62214" s="276"/>
      <c r="D62214" s="277"/>
      <c r="E62214" s="278"/>
      <c r="F62214" s="279"/>
      <c r="G62214" s="279"/>
      <c r="H62214" s="279"/>
      <c r="I62214" s="280"/>
      <c r="J62214" s="276"/>
    </row>
    <row r="62215" spans="1:10" s="275" customFormat="1" x14ac:dyDescent="0.2">
      <c r="A62215" s="274"/>
      <c r="C62215" s="276"/>
      <c r="D62215" s="277"/>
      <c r="E62215" s="278"/>
      <c r="F62215" s="279"/>
      <c r="G62215" s="279"/>
      <c r="H62215" s="279"/>
      <c r="I62215" s="280"/>
      <c r="J62215" s="276"/>
    </row>
    <row r="62216" spans="1:10" s="275" customFormat="1" x14ac:dyDescent="0.2">
      <c r="A62216" s="274"/>
      <c r="C62216" s="276"/>
      <c r="D62216" s="277"/>
      <c r="E62216" s="278"/>
      <c r="F62216" s="279"/>
      <c r="G62216" s="279"/>
      <c r="H62216" s="279"/>
      <c r="I62216" s="280"/>
      <c r="J62216" s="276"/>
    </row>
    <row r="62217" spans="1:10" s="275" customFormat="1" x14ac:dyDescent="0.2">
      <c r="A62217" s="274"/>
      <c r="C62217" s="276"/>
      <c r="D62217" s="277"/>
      <c r="E62217" s="278"/>
      <c r="F62217" s="279"/>
      <c r="G62217" s="279"/>
      <c r="H62217" s="279"/>
      <c r="I62217" s="280"/>
      <c r="J62217" s="276"/>
    </row>
    <row r="62218" spans="1:10" s="275" customFormat="1" x14ac:dyDescent="0.2">
      <c r="A62218" s="274"/>
      <c r="C62218" s="276"/>
      <c r="D62218" s="277"/>
      <c r="E62218" s="278"/>
      <c r="F62218" s="279"/>
      <c r="G62218" s="279"/>
      <c r="H62218" s="279"/>
      <c r="I62218" s="280"/>
      <c r="J62218" s="276"/>
    </row>
    <row r="62219" spans="1:10" s="275" customFormat="1" x14ac:dyDescent="0.2">
      <c r="A62219" s="274"/>
      <c r="C62219" s="276"/>
      <c r="D62219" s="277"/>
      <c r="E62219" s="278"/>
      <c r="F62219" s="279"/>
      <c r="G62219" s="279"/>
      <c r="H62219" s="279"/>
      <c r="I62219" s="280"/>
      <c r="J62219" s="276"/>
    </row>
    <row r="62220" spans="1:10" s="275" customFormat="1" x14ac:dyDescent="0.2">
      <c r="A62220" s="274"/>
      <c r="C62220" s="276"/>
      <c r="D62220" s="277"/>
      <c r="E62220" s="278"/>
      <c r="F62220" s="279"/>
      <c r="G62220" s="279"/>
      <c r="H62220" s="279"/>
      <c r="I62220" s="280"/>
      <c r="J62220" s="276"/>
    </row>
    <row r="62221" spans="1:10" s="275" customFormat="1" x14ac:dyDescent="0.2">
      <c r="A62221" s="274"/>
      <c r="C62221" s="276"/>
      <c r="D62221" s="277"/>
      <c r="E62221" s="278"/>
      <c r="F62221" s="279"/>
      <c r="G62221" s="279"/>
      <c r="H62221" s="279"/>
      <c r="I62221" s="280"/>
      <c r="J62221" s="276"/>
    </row>
    <row r="62222" spans="1:10" s="275" customFormat="1" x14ac:dyDescent="0.2">
      <c r="A62222" s="274"/>
      <c r="C62222" s="276"/>
      <c r="D62222" s="277"/>
      <c r="E62222" s="278"/>
      <c r="F62222" s="279"/>
      <c r="G62222" s="279"/>
      <c r="H62222" s="279"/>
      <c r="I62222" s="280"/>
      <c r="J62222" s="276"/>
    </row>
    <row r="62223" spans="1:10" s="275" customFormat="1" x14ac:dyDescent="0.2">
      <c r="A62223" s="274"/>
      <c r="C62223" s="276"/>
      <c r="D62223" s="277"/>
      <c r="E62223" s="278"/>
      <c r="F62223" s="279"/>
      <c r="G62223" s="279"/>
      <c r="H62223" s="279"/>
      <c r="I62223" s="280"/>
      <c r="J62223" s="276"/>
    </row>
    <row r="62224" spans="1:10" s="275" customFormat="1" x14ac:dyDescent="0.2">
      <c r="A62224" s="274"/>
      <c r="C62224" s="276"/>
      <c r="D62224" s="277"/>
      <c r="E62224" s="278"/>
      <c r="F62224" s="279"/>
      <c r="G62224" s="279"/>
      <c r="H62224" s="279"/>
      <c r="I62224" s="280"/>
      <c r="J62224" s="276"/>
    </row>
    <row r="62225" spans="1:10" s="275" customFormat="1" x14ac:dyDescent="0.2">
      <c r="A62225" s="274"/>
      <c r="C62225" s="276"/>
      <c r="D62225" s="277"/>
      <c r="E62225" s="278"/>
      <c r="F62225" s="279"/>
      <c r="G62225" s="279"/>
      <c r="H62225" s="279"/>
      <c r="I62225" s="280"/>
      <c r="J62225" s="276"/>
    </row>
    <row r="62226" spans="1:10" s="275" customFormat="1" x14ac:dyDescent="0.2">
      <c r="A62226" s="274"/>
      <c r="C62226" s="276"/>
      <c r="D62226" s="277"/>
      <c r="E62226" s="278"/>
      <c r="F62226" s="279"/>
      <c r="G62226" s="279"/>
      <c r="H62226" s="279"/>
      <c r="I62226" s="280"/>
      <c r="J62226" s="276"/>
    </row>
    <row r="62227" spans="1:10" s="275" customFormat="1" x14ac:dyDescent="0.2">
      <c r="A62227" s="274"/>
      <c r="C62227" s="276"/>
      <c r="D62227" s="277"/>
      <c r="E62227" s="278"/>
      <c r="F62227" s="279"/>
      <c r="G62227" s="279"/>
      <c r="H62227" s="279"/>
      <c r="I62227" s="280"/>
      <c r="J62227" s="276"/>
    </row>
    <row r="62228" spans="1:10" s="275" customFormat="1" x14ac:dyDescent="0.2">
      <c r="A62228" s="274"/>
      <c r="C62228" s="276"/>
      <c r="D62228" s="277"/>
      <c r="E62228" s="278"/>
      <c r="F62228" s="279"/>
      <c r="G62228" s="279"/>
      <c r="H62228" s="279"/>
      <c r="I62228" s="280"/>
      <c r="J62228" s="276"/>
    </row>
    <row r="62229" spans="1:10" s="275" customFormat="1" x14ac:dyDescent="0.2">
      <c r="A62229" s="274"/>
      <c r="C62229" s="276"/>
      <c r="D62229" s="277"/>
      <c r="E62229" s="278"/>
      <c r="F62229" s="279"/>
      <c r="G62229" s="279"/>
      <c r="H62229" s="279"/>
      <c r="I62229" s="280"/>
      <c r="J62229" s="276"/>
    </row>
    <row r="62230" spans="1:10" s="275" customFormat="1" x14ac:dyDescent="0.2">
      <c r="A62230" s="274"/>
      <c r="C62230" s="276"/>
      <c r="D62230" s="277"/>
      <c r="E62230" s="278"/>
      <c r="F62230" s="279"/>
      <c r="G62230" s="279"/>
      <c r="H62230" s="279"/>
      <c r="I62230" s="280"/>
      <c r="J62230" s="276"/>
    </row>
    <row r="62231" spans="1:10" s="275" customFormat="1" x14ac:dyDescent="0.2">
      <c r="A62231" s="274"/>
      <c r="C62231" s="276"/>
      <c r="D62231" s="277"/>
      <c r="E62231" s="278"/>
      <c r="F62231" s="279"/>
      <c r="G62231" s="279"/>
      <c r="H62231" s="279"/>
      <c r="I62231" s="280"/>
      <c r="J62231" s="276"/>
    </row>
    <row r="62232" spans="1:10" s="275" customFormat="1" x14ac:dyDescent="0.2">
      <c r="A62232" s="274"/>
      <c r="C62232" s="276"/>
      <c r="D62232" s="277"/>
      <c r="E62232" s="278"/>
      <c r="F62232" s="279"/>
      <c r="G62232" s="279"/>
      <c r="H62232" s="279"/>
      <c r="I62232" s="280"/>
      <c r="J62232" s="276"/>
    </row>
    <row r="62233" spans="1:10" s="275" customFormat="1" x14ac:dyDescent="0.2">
      <c r="A62233" s="274"/>
      <c r="C62233" s="276"/>
      <c r="D62233" s="277"/>
      <c r="E62233" s="278"/>
      <c r="F62233" s="279"/>
      <c r="G62233" s="279"/>
      <c r="H62233" s="279"/>
      <c r="I62233" s="280"/>
      <c r="J62233" s="276"/>
    </row>
    <row r="62234" spans="1:10" s="275" customFormat="1" x14ac:dyDescent="0.2">
      <c r="A62234" s="274"/>
      <c r="C62234" s="276"/>
      <c r="D62234" s="277"/>
      <c r="E62234" s="278"/>
      <c r="F62234" s="279"/>
      <c r="G62234" s="279"/>
      <c r="H62234" s="279"/>
      <c r="I62234" s="280"/>
      <c r="J62234" s="276"/>
    </row>
    <row r="62235" spans="1:10" s="275" customFormat="1" x14ac:dyDescent="0.2">
      <c r="A62235" s="274"/>
      <c r="C62235" s="276"/>
      <c r="D62235" s="277"/>
      <c r="E62235" s="278"/>
      <c r="F62235" s="279"/>
      <c r="G62235" s="279"/>
      <c r="H62235" s="279"/>
      <c r="I62235" s="280"/>
      <c r="J62235" s="276"/>
    </row>
    <row r="62236" spans="1:10" s="275" customFormat="1" x14ac:dyDescent="0.2">
      <c r="A62236" s="274"/>
      <c r="C62236" s="276"/>
      <c r="D62236" s="277"/>
      <c r="E62236" s="278"/>
      <c r="F62236" s="279"/>
      <c r="G62236" s="279"/>
      <c r="H62236" s="279"/>
      <c r="I62236" s="280"/>
      <c r="J62236" s="276"/>
    </row>
    <row r="62237" spans="1:10" s="275" customFormat="1" x14ac:dyDescent="0.2">
      <c r="A62237" s="274"/>
      <c r="C62237" s="276"/>
      <c r="D62237" s="277"/>
      <c r="E62237" s="278"/>
      <c r="F62237" s="279"/>
      <c r="G62237" s="279"/>
      <c r="H62237" s="279"/>
      <c r="I62237" s="280"/>
      <c r="J62237" s="276"/>
    </row>
    <row r="62238" spans="1:10" s="275" customFormat="1" x14ac:dyDescent="0.2">
      <c r="A62238" s="274"/>
      <c r="C62238" s="276"/>
      <c r="D62238" s="277"/>
      <c r="E62238" s="278"/>
      <c r="F62238" s="279"/>
      <c r="G62238" s="279"/>
      <c r="H62238" s="279"/>
      <c r="I62238" s="280"/>
      <c r="J62238" s="276"/>
    </row>
    <row r="62239" spans="1:10" s="275" customFormat="1" x14ac:dyDescent="0.2">
      <c r="A62239" s="274"/>
      <c r="C62239" s="276"/>
      <c r="D62239" s="277"/>
      <c r="E62239" s="278"/>
      <c r="F62239" s="279"/>
      <c r="G62239" s="279"/>
      <c r="H62239" s="279"/>
      <c r="I62239" s="280"/>
      <c r="J62239" s="276"/>
    </row>
    <row r="62240" spans="1:10" s="275" customFormat="1" x14ac:dyDescent="0.2">
      <c r="A62240" s="274"/>
      <c r="C62240" s="276"/>
      <c r="D62240" s="277"/>
      <c r="E62240" s="278"/>
      <c r="F62240" s="279"/>
      <c r="G62240" s="279"/>
      <c r="H62240" s="279"/>
      <c r="I62240" s="280"/>
      <c r="J62240" s="276"/>
    </row>
    <row r="62241" spans="1:10" s="275" customFormat="1" x14ac:dyDescent="0.2">
      <c r="A62241" s="274"/>
      <c r="C62241" s="276"/>
      <c r="D62241" s="277"/>
      <c r="E62241" s="278"/>
      <c r="F62241" s="279"/>
      <c r="G62241" s="279"/>
      <c r="H62241" s="279"/>
      <c r="I62241" s="280"/>
      <c r="J62241" s="276"/>
    </row>
    <row r="62242" spans="1:10" s="275" customFormat="1" x14ac:dyDescent="0.2">
      <c r="A62242" s="274"/>
      <c r="C62242" s="276"/>
      <c r="D62242" s="277"/>
      <c r="E62242" s="278"/>
      <c r="F62242" s="279"/>
      <c r="G62242" s="279"/>
      <c r="H62242" s="279"/>
      <c r="I62242" s="280"/>
      <c r="J62242" s="276"/>
    </row>
    <row r="62243" spans="1:10" s="275" customFormat="1" x14ac:dyDescent="0.2">
      <c r="A62243" s="274"/>
      <c r="C62243" s="276"/>
      <c r="D62243" s="277"/>
      <c r="E62243" s="278"/>
      <c r="F62243" s="279"/>
      <c r="G62243" s="279"/>
      <c r="H62243" s="279"/>
      <c r="I62243" s="280"/>
      <c r="J62243" s="276"/>
    </row>
    <row r="62244" spans="1:10" s="275" customFormat="1" x14ac:dyDescent="0.2">
      <c r="A62244" s="274"/>
      <c r="C62244" s="276"/>
      <c r="D62244" s="277"/>
      <c r="E62244" s="278"/>
      <c r="F62244" s="279"/>
      <c r="G62244" s="279"/>
      <c r="H62244" s="279"/>
      <c r="I62244" s="280"/>
      <c r="J62244" s="276"/>
    </row>
    <row r="62245" spans="1:10" s="275" customFormat="1" x14ac:dyDescent="0.2">
      <c r="A62245" s="274"/>
      <c r="C62245" s="276"/>
      <c r="D62245" s="277"/>
      <c r="E62245" s="278"/>
      <c r="F62245" s="279"/>
      <c r="G62245" s="279"/>
      <c r="H62245" s="279"/>
      <c r="I62245" s="280"/>
      <c r="J62245" s="276"/>
    </row>
    <row r="62246" spans="1:10" s="275" customFormat="1" x14ac:dyDescent="0.2">
      <c r="A62246" s="274"/>
      <c r="C62246" s="276"/>
      <c r="D62246" s="277"/>
      <c r="E62246" s="278"/>
      <c r="F62246" s="279"/>
      <c r="G62246" s="279"/>
      <c r="H62246" s="279"/>
      <c r="I62246" s="280"/>
      <c r="J62246" s="276"/>
    </row>
    <row r="62247" spans="1:10" s="275" customFormat="1" x14ac:dyDescent="0.2">
      <c r="A62247" s="274"/>
      <c r="C62247" s="276"/>
      <c r="D62247" s="277"/>
      <c r="E62247" s="278"/>
      <c r="F62247" s="279"/>
      <c r="G62247" s="279"/>
      <c r="H62247" s="279"/>
      <c r="I62247" s="280"/>
      <c r="J62247" s="276"/>
    </row>
    <row r="62248" spans="1:10" s="275" customFormat="1" x14ac:dyDescent="0.2">
      <c r="A62248" s="274"/>
      <c r="C62248" s="276"/>
      <c r="D62248" s="277"/>
      <c r="E62248" s="278"/>
      <c r="F62248" s="279"/>
      <c r="G62248" s="279"/>
      <c r="H62248" s="279"/>
      <c r="I62248" s="280"/>
      <c r="J62248" s="276"/>
    </row>
    <row r="62249" spans="1:10" s="275" customFormat="1" x14ac:dyDescent="0.2">
      <c r="A62249" s="274"/>
      <c r="C62249" s="276"/>
      <c r="D62249" s="277"/>
      <c r="E62249" s="278"/>
      <c r="F62249" s="279"/>
      <c r="G62249" s="279"/>
      <c r="H62249" s="279"/>
      <c r="I62249" s="280"/>
      <c r="J62249" s="276"/>
    </row>
    <row r="62250" spans="1:10" s="275" customFormat="1" x14ac:dyDescent="0.2">
      <c r="A62250" s="274"/>
      <c r="C62250" s="276"/>
      <c r="D62250" s="277"/>
      <c r="E62250" s="278"/>
      <c r="F62250" s="279"/>
      <c r="G62250" s="279"/>
      <c r="H62250" s="279"/>
      <c r="I62250" s="280"/>
      <c r="J62250" s="276"/>
    </row>
    <row r="62251" spans="1:10" s="275" customFormat="1" x14ac:dyDescent="0.2">
      <c r="A62251" s="274"/>
      <c r="C62251" s="276"/>
      <c r="D62251" s="277"/>
      <c r="E62251" s="278"/>
      <c r="F62251" s="279"/>
      <c r="G62251" s="279"/>
      <c r="H62251" s="279"/>
      <c r="I62251" s="280"/>
      <c r="J62251" s="276"/>
    </row>
    <row r="62252" spans="1:10" s="275" customFormat="1" x14ac:dyDescent="0.2">
      <c r="A62252" s="274"/>
      <c r="C62252" s="276"/>
      <c r="D62252" s="277"/>
      <c r="E62252" s="278"/>
      <c r="F62252" s="279"/>
      <c r="G62252" s="279"/>
      <c r="H62252" s="279"/>
      <c r="I62252" s="280"/>
      <c r="J62252" s="276"/>
    </row>
    <row r="62253" spans="1:10" s="275" customFormat="1" x14ac:dyDescent="0.2">
      <c r="A62253" s="274"/>
      <c r="C62253" s="276"/>
      <c r="D62253" s="277"/>
      <c r="E62253" s="278"/>
      <c r="F62253" s="279"/>
      <c r="G62253" s="279"/>
      <c r="H62253" s="279"/>
      <c r="I62253" s="280"/>
      <c r="J62253" s="276"/>
    </row>
    <row r="62254" spans="1:10" s="275" customFormat="1" x14ac:dyDescent="0.2">
      <c r="A62254" s="274"/>
      <c r="C62254" s="276"/>
      <c r="D62254" s="277"/>
      <c r="E62254" s="278"/>
      <c r="F62254" s="279"/>
      <c r="G62254" s="279"/>
      <c r="H62254" s="279"/>
      <c r="I62254" s="280"/>
      <c r="J62254" s="276"/>
    </row>
    <row r="62255" spans="1:10" s="275" customFormat="1" x14ac:dyDescent="0.2">
      <c r="A62255" s="274"/>
      <c r="C62255" s="276"/>
      <c r="D62255" s="277"/>
      <c r="E62255" s="278"/>
      <c r="F62255" s="279"/>
      <c r="G62255" s="279"/>
      <c r="H62255" s="279"/>
      <c r="I62255" s="280"/>
      <c r="J62255" s="276"/>
    </row>
    <row r="62256" spans="1:10" s="275" customFormat="1" x14ac:dyDescent="0.2">
      <c r="A62256" s="274"/>
      <c r="C62256" s="276"/>
      <c r="D62256" s="277"/>
      <c r="E62256" s="278"/>
      <c r="F62256" s="279"/>
      <c r="G62256" s="279"/>
      <c r="H62256" s="279"/>
      <c r="I62256" s="280"/>
      <c r="J62256" s="276"/>
    </row>
    <row r="62257" spans="1:10" s="275" customFormat="1" x14ac:dyDescent="0.2">
      <c r="A62257" s="274"/>
      <c r="C62257" s="276"/>
      <c r="D62257" s="277"/>
      <c r="E62257" s="278"/>
      <c r="F62257" s="279"/>
      <c r="G62257" s="279"/>
      <c r="H62257" s="279"/>
      <c r="I62257" s="280"/>
      <c r="J62257" s="276"/>
    </row>
    <row r="62258" spans="1:10" s="275" customFormat="1" x14ac:dyDescent="0.2">
      <c r="A62258" s="274"/>
      <c r="C62258" s="276"/>
      <c r="D62258" s="277"/>
      <c r="E62258" s="278"/>
      <c r="F62258" s="279"/>
      <c r="G62258" s="279"/>
      <c r="H62258" s="279"/>
      <c r="I62258" s="280"/>
      <c r="J62258" s="276"/>
    </row>
    <row r="62259" spans="1:10" s="275" customFormat="1" x14ac:dyDescent="0.2">
      <c r="A62259" s="274"/>
      <c r="C62259" s="276"/>
      <c r="D62259" s="277"/>
      <c r="E62259" s="278"/>
      <c r="F62259" s="279"/>
      <c r="G62259" s="279"/>
      <c r="H62259" s="279"/>
      <c r="I62259" s="280"/>
      <c r="J62259" s="276"/>
    </row>
    <row r="62260" spans="1:10" s="275" customFormat="1" x14ac:dyDescent="0.2">
      <c r="A62260" s="274"/>
      <c r="C62260" s="276"/>
      <c r="D62260" s="277"/>
      <c r="E62260" s="278"/>
      <c r="F62260" s="279"/>
      <c r="G62260" s="279"/>
      <c r="H62260" s="279"/>
      <c r="I62260" s="280"/>
      <c r="J62260" s="276"/>
    </row>
    <row r="62261" spans="1:10" s="275" customFormat="1" x14ac:dyDescent="0.2">
      <c r="A62261" s="274"/>
      <c r="C62261" s="276"/>
      <c r="D62261" s="277"/>
      <c r="E62261" s="278"/>
      <c r="F62261" s="279"/>
      <c r="G62261" s="279"/>
      <c r="H62261" s="279"/>
      <c r="I62261" s="280"/>
      <c r="J62261" s="276"/>
    </row>
    <row r="62262" spans="1:10" s="275" customFormat="1" x14ac:dyDescent="0.2">
      <c r="A62262" s="274"/>
      <c r="C62262" s="276"/>
      <c r="D62262" s="277"/>
      <c r="E62262" s="278"/>
      <c r="F62262" s="279"/>
      <c r="G62262" s="279"/>
      <c r="H62262" s="279"/>
      <c r="I62262" s="280"/>
      <c r="J62262" s="276"/>
    </row>
    <row r="62263" spans="1:10" s="275" customFormat="1" x14ac:dyDescent="0.2">
      <c r="A62263" s="274"/>
      <c r="C62263" s="276"/>
      <c r="D62263" s="277"/>
      <c r="E62263" s="278"/>
      <c r="F62263" s="279"/>
      <c r="G62263" s="279"/>
      <c r="H62263" s="279"/>
      <c r="I62263" s="280"/>
      <c r="J62263" s="276"/>
    </row>
    <row r="62264" spans="1:10" s="275" customFormat="1" x14ac:dyDescent="0.2">
      <c r="A62264" s="274"/>
      <c r="C62264" s="276"/>
      <c r="D62264" s="277"/>
      <c r="E62264" s="278"/>
      <c r="F62264" s="279"/>
      <c r="G62264" s="279"/>
      <c r="H62264" s="279"/>
      <c r="I62264" s="280"/>
      <c r="J62264" s="276"/>
    </row>
    <row r="62265" spans="1:10" s="275" customFormat="1" x14ac:dyDescent="0.2">
      <c r="A62265" s="274"/>
      <c r="C62265" s="276"/>
      <c r="D62265" s="277"/>
      <c r="E62265" s="278"/>
      <c r="F62265" s="279"/>
      <c r="G62265" s="279"/>
      <c r="H62265" s="279"/>
      <c r="I62265" s="280"/>
      <c r="J62265" s="276"/>
    </row>
    <row r="62266" spans="1:10" s="275" customFormat="1" x14ac:dyDescent="0.2">
      <c r="A62266" s="274"/>
      <c r="C62266" s="276"/>
      <c r="D62266" s="277"/>
      <c r="E62266" s="278"/>
      <c r="F62266" s="279"/>
      <c r="G62266" s="279"/>
      <c r="H62266" s="279"/>
      <c r="I62266" s="280"/>
      <c r="J62266" s="276"/>
    </row>
    <row r="62267" spans="1:10" s="275" customFormat="1" x14ac:dyDescent="0.2">
      <c r="A62267" s="274"/>
      <c r="C62267" s="276"/>
      <c r="D62267" s="277"/>
      <c r="E62267" s="278"/>
      <c r="F62267" s="279"/>
      <c r="G62267" s="279"/>
      <c r="H62267" s="279"/>
      <c r="I62267" s="280"/>
      <c r="J62267" s="276"/>
    </row>
    <row r="62268" spans="1:10" s="275" customFormat="1" x14ac:dyDescent="0.2">
      <c r="A62268" s="274"/>
      <c r="C62268" s="276"/>
      <c r="D62268" s="277"/>
      <c r="E62268" s="278"/>
      <c r="F62268" s="279"/>
      <c r="G62268" s="279"/>
      <c r="H62268" s="279"/>
      <c r="I62268" s="280"/>
      <c r="J62268" s="276"/>
    </row>
    <row r="62269" spans="1:10" s="275" customFormat="1" x14ac:dyDescent="0.2">
      <c r="A62269" s="274"/>
      <c r="C62269" s="276"/>
      <c r="D62269" s="277"/>
      <c r="E62269" s="278"/>
      <c r="F62269" s="279"/>
      <c r="G62269" s="279"/>
      <c r="H62269" s="279"/>
      <c r="I62269" s="280"/>
      <c r="J62269" s="276"/>
    </row>
    <row r="62270" spans="1:10" s="275" customFormat="1" x14ac:dyDescent="0.2">
      <c r="A62270" s="274"/>
      <c r="C62270" s="276"/>
      <c r="D62270" s="277"/>
      <c r="E62270" s="278"/>
      <c r="F62270" s="279"/>
      <c r="G62270" s="279"/>
      <c r="H62270" s="279"/>
      <c r="I62270" s="280"/>
      <c r="J62270" s="276"/>
    </row>
    <row r="62271" spans="1:10" s="275" customFormat="1" x14ac:dyDescent="0.2">
      <c r="A62271" s="274"/>
      <c r="C62271" s="276"/>
      <c r="D62271" s="277"/>
      <c r="E62271" s="278"/>
      <c r="F62271" s="279"/>
      <c r="G62271" s="279"/>
      <c r="H62271" s="279"/>
      <c r="I62271" s="280"/>
      <c r="J62271" s="276"/>
    </row>
    <row r="62272" spans="1:10" s="275" customFormat="1" x14ac:dyDescent="0.2">
      <c r="A62272" s="274"/>
      <c r="C62272" s="276"/>
      <c r="D62272" s="277"/>
      <c r="E62272" s="278"/>
      <c r="F62272" s="279"/>
      <c r="G62272" s="279"/>
      <c r="H62272" s="279"/>
      <c r="I62272" s="280"/>
      <c r="J62272" s="276"/>
    </row>
    <row r="62273" spans="1:10" s="275" customFormat="1" x14ac:dyDescent="0.2">
      <c r="A62273" s="274"/>
      <c r="C62273" s="276"/>
      <c r="D62273" s="277"/>
      <c r="E62273" s="278"/>
      <c r="F62273" s="279"/>
      <c r="G62273" s="279"/>
      <c r="H62273" s="279"/>
      <c r="I62273" s="280"/>
      <c r="J62273" s="276"/>
    </row>
    <row r="62274" spans="1:10" s="275" customFormat="1" x14ac:dyDescent="0.2">
      <c r="A62274" s="274"/>
      <c r="C62274" s="276"/>
      <c r="D62274" s="277"/>
      <c r="E62274" s="278"/>
      <c r="F62274" s="279"/>
      <c r="G62274" s="279"/>
      <c r="H62274" s="279"/>
      <c r="I62274" s="280"/>
      <c r="J62274" s="276"/>
    </row>
    <row r="62275" spans="1:10" s="275" customFormat="1" x14ac:dyDescent="0.2">
      <c r="A62275" s="274"/>
      <c r="C62275" s="276"/>
      <c r="D62275" s="277"/>
      <c r="E62275" s="278"/>
      <c r="F62275" s="279"/>
      <c r="G62275" s="279"/>
      <c r="H62275" s="279"/>
      <c r="I62275" s="280"/>
      <c r="J62275" s="276"/>
    </row>
    <row r="62276" spans="1:10" s="275" customFormat="1" x14ac:dyDescent="0.2">
      <c r="A62276" s="274"/>
      <c r="C62276" s="276"/>
      <c r="D62276" s="277"/>
      <c r="E62276" s="278"/>
      <c r="F62276" s="279"/>
      <c r="G62276" s="279"/>
      <c r="H62276" s="279"/>
      <c r="I62276" s="280"/>
      <c r="J62276" s="276"/>
    </row>
    <row r="62277" spans="1:10" s="275" customFormat="1" x14ac:dyDescent="0.2">
      <c r="A62277" s="274"/>
      <c r="C62277" s="276"/>
      <c r="D62277" s="277"/>
      <c r="E62277" s="278"/>
      <c r="F62277" s="279"/>
      <c r="G62277" s="279"/>
      <c r="H62277" s="279"/>
      <c r="I62277" s="280"/>
      <c r="J62277" s="276"/>
    </row>
    <row r="62278" spans="1:10" s="275" customFormat="1" x14ac:dyDescent="0.2">
      <c r="A62278" s="274"/>
      <c r="C62278" s="276"/>
      <c r="D62278" s="277"/>
      <c r="E62278" s="278"/>
      <c r="F62278" s="279"/>
      <c r="G62278" s="279"/>
      <c r="H62278" s="279"/>
      <c r="I62278" s="280"/>
      <c r="J62278" s="276"/>
    </row>
    <row r="62279" spans="1:10" s="275" customFormat="1" x14ac:dyDescent="0.2">
      <c r="A62279" s="274"/>
      <c r="C62279" s="276"/>
      <c r="D62279" s="277"/>
      <c r="E62279" s="278"/>
      <c r="F62279" s="279"/>
      <c r="G62279" s="279"/>
      <c r="H62279" s="279"/>
      <c r="I62279" s="280"/>
      <c r="J62279" s="276"/>
    </row>
    <row r="62280" spans="1:10" s="275" customFormat="1" x14ac:dyDescent="0.2">
      <c r="A62280" s="274"/>
      <c r="C62280" s="276"/>
      <c r="D62280" s="277"/>
      <c r="E62280" s="278"/>
      <c r="F62280" s="279"/>
      <c r="G62280" s="279"/>
      <c r="H62280" s="279"/>
      <c r="I62280" s="280"/>
      <c r="J62280" s="276"/>
    </row>
    <row r="62281" spans="1:10" s="275" customFormat="1" x14ac:dyDescent="0.2">
      <c r="A62281" s="274"/>
      <c r="C62281" s="276"/>
      <c r="D62281" s="277"/>
      <c r="E62281" s="278"/>
      <c r="F62281" s="279"/>
      <c r="G62281" s="279"/>
      <c r="H62281" s="279"/>
      <c r="I62281" s="280"/>
      <c r="J62281" s="276"/>
    </row>
    <row r="62282" spans="1:10" s="275" customFormat="1" x14ac:dyDescent="0.2">
      <c r="A62282" s="274"/>
      <c r="C62282" s="276"/>
      <c r="D62282" s="277"/>
      <c r="E62282" s="278"/>
      <c r="F62282" s="279"/>
      <c r="G62282" s="279"/>
      <c r="H62282" s="279"/>
      <c r="I62282" s="280"/>
      <c r="J62282" s="276"/>
    </row>
    <row r="62283" spans="1:10" s="275" customFormat="1" x14ac:dyDescent="0.2">
      <c r="A62283" s="274"/>
      <c r="C62283" s="276"/>
      <c r="D62283" s="277"/>
      <c r="E62283" s="278"/>
      <c r="F62283" s="279"/>
      <c r="G62283" s="279"/>
      <c r="H62283" s="279"/>
      <c r="I62283" s="280"/>
      <c r="J62283" s="276"/>
    </row>
    <row r="62284" spans="1:10" s="275" customFormat="1" x14ac:dyDescent="0.2">
      <c r="A62284" s="274"/>
      <c r="C62284" s="276"/>
      <c r="D62284" s="277"/>
      <c r="E62284" s="278"/>
      <c r="F62284" s="279"/>
      <c r="G62284" s="279"/>
      <c r="H62284" s="279"/>
      <c r="I62284" s="280"/>
      <c r="J62284" s="276"/>
    </row>
    <row r="62285" spans="1:10" s="275" customFormat="1" x14ac:dyDescent="0.2">
      <c r="A62285" s="274"/>
      <c r="C62285" s="276"/>
      <c r="D62285" s="277"/>
      <c r="E62285" s="278"/>
      <c r="F62285" s="279"/>
      <c r="G62285" s="279"/>
      <c r="H62285" s="279"/>
      <c r="I62285" s="280"/>
      <c r="J62285" s="276"/>
    </row>
    <row r="62286" spans="1:10" s="275" customFormat="1" x14ac:dyDescent="0.2">
      <c r="A62286" s="274"/>
      <c r="C62286" s="276"/>
      <c r="D62286" s="277"/>
      <c r="E62286" s="278"/>
      <c r="F62286" s="279"/>
      <c r="G62286" s="279"/>
      <c r="H62286" s="279"/>
      <c r="I62286" s="280"/>
      <c r="J62286" s="276"/>
    </row>
    <row r="62287" spans="1:10" s="275" customFormat="1" x14ac:dyDescent="0.2">
      <c r="A62287" s="274"/>
      <c r="C62287" s="276"/>
      <c r="D62287" s="277"/>
      <c r="E62287" s="278"/>
      <c r="F62287" s="279"/>
      <c r="G62287" s="279"/>
      <c r="H62287" s="279"/>
      <c r="I62287" s="280"/>
      <c r="J62287" s="276"/>
    </row>
    <row r="62288" spans="1:10" s="275" customFormat="1" x14ac:dyDescent="0.2">
      <c r="A62288" s="274"/>
      <c r="C62288" s="276"/>
      <c r="D62288" s="277"/>
      <c r="E62288" s="278"/>
      <c r="F62288" s="279"/>
      <c r="G62288" s="279"/>
      <c r="H62288" s="279"/>
      <c r="I62288" s="280"/>
      <c r="J62288" s="276"/>
    </row>
    <row r="62289" spans="1:10" s="275" customFormat="1" x14ac:dyDescent="0.2">
      <c r="A62289" s="274"/>
      <c r="C62289" s="276"/>
      <c r="D62289" s="277"/>
      <c r="E62289" s="278"/>
      <c r="F62289" s="279"/>
      <c r="G62289" s="279"/>
      <c r="H62289" s="279"/>
      <c r="I62289" s="280"/>
      <c r="J62289" s="276"/>
    </row>
    <row r="62290" spans="1:10" s="275" customFormat="1" x14ac:dyDescent="0.2">
      <c r="A62290" s="274"/>
      <c r="C62290" s="276"/>
      <c r="D62290" s="277"/>
      <c r="E62290" s="278"/>
      <c r="F62290" s="279"/>
      <c r="G62290" s="279"/>
      <c r="H62290" s="279"/>
      <c r="I62290" s="280"/>
      <c r="J62290" s="276"/>
    </row>
    <row r="62291" spans="1:10" s="275" customFormat="1" x14ac:dyDescent="0.2">
      <c r="A62291" s="274"/>
      <c r="C62291" s="276"/>
      <c r="D62291" s="277"/>
      <c r="E62291" s="278"/>
      <c r="F62291" s="279"/>
      <c r="G62291" s="279"/>
      <c r="H62291" s="279"/>
      <c r="I62291" s="280"/>
      <c r="J62291" s="276"/>
    </row>
    <row r="62292" spans="1:10" s="275" customFormat="1" x14ac:dyDescent="0.2">
      <c r="A62292" s="274"/>
      <c r="C62292" s="276"/>
      <c r="D62292" s="277"/>
      <c r="E62292" s="278"/>
      <c r="F62292" s="279"/>
      <c r="G62292" s="279"/>
      <c r="H62292" s="279"/>
      <c r="I62292" s="280"/>
      <c r="J62292" s="276"/>
    </row>
    <row r="62293" spans="1:10" s="275" customFormat="1" x14ac:dyDescent="0.2">
      <c r="A62293" s="274"/>
      <c r="C62293" s="276"/>
      <c r="D62293" s="277"/>
      <c r="E62293" s="278"/>
      <c r="F62293" s="279"/>
      <c r="G62293" s="279"/>
      <c r="H62293" s="279"/>
      <c r="I62293" s="280"/>
      <c r="J62293" s="276"/>
    </row>
    <row r="62294" spans="1:10" s="275" customFormat="1" x14ac:dyDescent="0.2">
      <c r="A62294" s="274"/>
      <c r="C62294" s="276"/>
      <c r="D62294" s="277"/>
      <c r="E62294" s="278"/>
      <c r="F62294" s="279"/>
      <c r="G62294" s="279"/>
      <c r="H62294" s="279"/>
      <c r="I62294" s="280"/>
      <c r="J62294" s="276"/>
    </row>
    <row r="62295" spans="1:10" s="275" customFormat="1" x14ac:dyDescent="0.2">
      <c r="A62295" s="274"/>
      <c r="C62295" s="276"/>
      <c r="D62295" s="277"/>
      <c r="E62295" s="278"/>
      <c r="F62295" s="279"/>
      <c r="G62295" s="279"/>
      <c r="H62295" s="279"/>
      <c r="I62295" s="280"/>
      <c r="J62295" s="276"/>
    </row>
    <row r="62296" spans="1:10" s="275" customFormat="1" x14ac:dyDescent="0.2">
      <c r="A62296" s="274"/>
      <c r="C62296" s="276"/>
      <c r="D62296" s="277"/>
      <c r="E62296" s="278"/>
      <c r="F62296" s="279"/>
      <c r="G62296" s="279"/>
      <c r="H62296" s="279"/>
      <c r="I62296" s="280"/>
      <c r="J62296" s="276"/>
    </row>
    <row r="62297" spans="1:10" s="275" customFormat="1" x14ac:dyDescent="0.2">
      <c r="A62297" s="274"/>
      <c r="C62297" s="276"/>
      <c r="D62297" s="277"/>
      <c r="E62297" s="278"/>
      <c r="F62297" s="279"/>
      <c r="G62297" s="279"/>
      <c r="H62297" s="279"/>
      <c r="I62297" s="280"/>
      <c r="J62297" s="276"/>
    </row>
    <row r="62298" spans="1:10" s="275" customFormat="1" x14ac:dyDescent="0.2">
      <c r="A62298" s="274"/>
      <c r="C62298" s="276"/>
      <c r="D62298" s="277"/>
      <c r="E62298" s="278"/>
      <c r="F62298" s="279"/>
      <c r="G62298" s="279"/>
      <c r="H62298" s="279"/>
      <c r="I62298" s="280"/>
      <c r="J62298" s="276"/>
    </row>
    <row r="62299" spans="1:10" s="275" customFormat="1" x14ac:dyDescent="0.2">
      <c r="A62299" s="274"/>
      <c r="C62299" s="276"/>
      <c r="D62299" s="277"/>
      <c r="E62299" s="278"/>
      <c r="F62299" s="279"/>
      <c r="G62299" s="279"/>
      <c r="H62299" s="279"/>
      <c r="I62299" s="280"/>
      <c r="J62299" s="276"/>
    </row>
    <row r="62300" spans="1:10" s="275" customFormat="1" x14ac:dyDescent="0.2">
      <c r="A62300" s="274"/>
      <c r="C62300" s="276"/>
      <c r="D62300" s="277"/>
      <c r="E62300" s="278"/>
      <c r="F62300" s="279"/>
      <c r="G62300" s="279"/>
      <c r="H62300" s="279"/>
      <c r="I62300" s="280"/>
      <c r="J62300" s="276"/>
    </row>
    <row r="62301" spans="1:10" s="275" customFormat="1" x14ac:dyDescent="0.2">
      <c r="A62301" s="274"/>
      <c r="C62301" s="276"/>
      <c r="D62301" s="277"/>
      <c r="E62301" s="278"/>
      <c r="F62301" s="279"/>
      <c r="G62301" s="279"/>
      <c r="H62301" s="279"/>
      <c r="I62301" s="280"/>
      <c r="J62301" s="276"/>
    </row>
    <row r="62302" spans="1:10" s="275" customFormat="1" x14ac:dyDescent="0.2">
      <c r="A62302" s="274"/>
      <c r="C62302" s="276"/>
      <c r="D62302" s="277"/>
      <c r="E62302" s="278"/>
      <c r="F62302" s="279"/>
      <c r="G62302" s="279"/>
      <c r="H62302" s="279"/>
      <c r="I62302" s="280"/>
      <c r="J62302" s="276"/>
    </row>
    <row r="62303" spans="1:10" s="275" customFormat="1" x14ac:dyDescent="0.2">
      <c r="A62303" s="274"/>
      <c r="C62303" s="276"/>
      <c r="D62303" s="277"/>
      <c r="E62303" s="278"/>
      <c r="F62303" s="279"/>
      <c r="G62303" s="279"/>
      <c r="H62303" s="279"/>
      <c r="I62303" s="280"/>
      <c r="J62303" s="276"/>
    </row>
    <row r="62304" spans="1:10" s="275" customFormat="1" x14ac:dyDescent="0.2">
      <c r="A62304" s="274"/>
      <c r="C62304" s="276"/>
      <c r="D62304" s="277"/>
      <c r="E62304" s="278"/>
      <c r="F62304" s="279"/>
      <c r="G62304" s="279"/>
      <c r="H62304" s="279"/>
      <c r="I62304" s="280"/>
      <c r="J62304" s="276"/>
    </row>
    <row r="62305" spans="1:10" s="275" customFormat="1" x14ac:dyDescent="0.2">
      <c r="A62305" s="274"/>
      <c r="C62305" s="276"/>
      <c r="D62305" s="277"/>
      <c r="E62305" s="278"/>
      <c r="F62305" s="279"/>
      <c r="G62305" s="279"/>
      <c r="H62305" s="279"/>
      <c r="I62305" s="280"/>
      <c r="J62305" s="276"/>
    </row>
    <row r="62306" spans="1:10" s="275" customFormat="1" x14ac:dyDescent="0.2">
      <c r="A62306" s="274"/>
      <c r="C62306" s="276"/>
      <c r="D62306" s="277"/>
      <c r="E62306" s="278"/>
      <c r="F62306" s="279"/>
      <c r="G62306" s="279"/>
      <c r="H62306" s="279"/>
      <c r="I62306" s="280"/>
      <c r="J62306" s="276"/>
    </row>
    <row r="62307" spans="1:10" s="275" customFormat="1" x14ac:dyDescent="0.2">
      <c r="A62307" s="274"/>
      <c r="C62307" s="276"/>
      <c r="D62307" s="277"/>
      <c r="E62307" s="278"/>
      <c r="F62307" s="279"/>
      <c r="G62307" s="279"/>
      <c r="H62307" s="279"/>
      <c r="I62307" s="280"/>
      <c r="J62307" s="276"/>
    </row>
    <row r="62308" spans="1:10" s="275" customFormat="1" x14ac:dyDescent="0.2">
      <c r="A62308" s="274"/>
      <c r="C62308" s="276"/>
      <c r="D62308" s="277"/>
      <c r="E62308" s="278"/>
      <c r="F62308" s="279"/>
      <c r="G62308" s="279"/>
      <c r="H62308" s="279"/>
      <c r="I62308" s="280"/>
      <c r="J62308" s="276"/>
    </row>
    <row r="62309" spans="1:10" s="275" customFormat="1" x14ac:dyDescent="0.2">
      <c r="A62309" s="274"/>
      <c r="C62309" s="276"/>
      <c r="D62309" s="277"/>
      <c r="E62309" s="278"/>
      <c r="F62309" s="279"/>
      <c r="G62309" s="279"/>
      <c r="H62309" s="279"/>
      <c r="I62309" s="280"/>
      <c r="J62309" s="276"/>
    </row>
    <row r="62310" spans="1:10" s="275" customFormat="1" x14ac:dyDescent="0.2">
      <c r="A62310" s="274"/>
      <c r="C62310" s="276"/>
      <c r="D62310" s="277"/>
      <c r="E62310" s="278"/>
      <c r="F62310" s="279"/>
      <c r="G62310" s="279"/>
      <c r="H62310" s="279"/>
      <c r="I62310" s="280"/>
      <c r="J62310" s="276"/>
    </row>
    <row r="62311" spans="1:10" s="275" customFormat="1" x14ac:dyDescent="0.2">
      <c r="A62311" s="274"/>
      <c r="C62311" s="276"/>
      <c r="D62311" s="277"/>
      <c r="E62311" s="278"/>
      <c r="F62311" s="279"/>
      <c r="G62311" s="279"/>
      <c r="H62311" s="279"/>
      <c r="I62311" s="280"/>
      <c r="J62311" s="276"/>
    </row>
    <row r="62312" spans="1:10" s="275" customFormat="1" x14ac:dyDescent="0.2">
      <c r="A62312" s="274"/>
      <c r="C62312" s="276"/>
      <c r="D62312" s="277"/>
      <c r="E62312" s="278"/>
      <c r="F62312" s="279"/>
      <c r="G62312" s="279"/>
      <c r="H62312" s="279"/>
      <c r="I62312" s="280"/>
      <c r="J62312" s="276"/>
    </row>
    <row r="62313" spans="1:10" s="275" customFormat="1" x14ac:dyDescent="0.2">
      <c r="A62313" s="274"/>
      <c r="C62313" s="276"/>
      <c r="D62313" s="277"/>
      <c r="E62313" s="278"/>
      <c r="F62313" s="279"/>
      <c r="G62313" s="279"/>
      <c r="H62313" s="279"/>
      <c r="I62313" s="280"/>
      <c r="J62313" s="276"/>
    </row>
    <row r="62314" spans="1:10" s="275" customFormat="1" x14ac:dyDescent="0.2">
      <c r="A62314" s="274"/>
      <c r="C62314" s="276"/>
      <c r="D62314" s="277"/>
      <c r="E62314" s="278"/>
      <c r="F62314" s="279"/>
      <c r="G62314" s="279"/>
      <c r="H62314" s="279"/>
      <c r="I62314" s="280"/>
      <c r="J62314" s="276"/>
    </row>
    <row r="62315" spans="1:10" s="275" customFormat="1" x14ac:dyDescent="0.2">
      <c r="A62315" s="274"/>
      <c r="C62315" s="276"/>
      <c r="D62315" s="277"/>
      <c r="E62315" s="278"/>
      <c r="F62315" s="279"/>
      <c r="G62315" s="279"/>
      <c r="H62315" s="279"/>
      <c r="I62315" s="280"/>
      <c r="J62315" s="276"/>
    </row>
    <row r="62316" spans="1:10" s="275" customFormat="1" x14ac:dyDescent="0.2">
      <c r="A62316" s="274"/>
      <c r="C62316" s="276"/>
      <c r="D62316" s="277"/>
      <c r="E62316" s="278"/>
      <c r="F62316" s="279"/>
      <c r="G62316" s="279"/>
      <c r="H62316" s="279"/>
      <c r="I62316" s="280"/>
      <c r="J62316" s="276"/>
    </row>
    <row r="62317" spans="1:10" s="275" customFormat="1" x14ac:dyDescent="0.2">
      <c r="A62317" s="274"/>
      <c r="C62317" s="276"/>
      <c r="D62317" s="277"/>
      <c r="E62317" s="278"/>
      <c r="F62317" s="279"/>
      <c r="G62317" s="279"/>
      <c r="H62317" s="279"/>
      <c r="I62317" s="280"/>
      <c r="J62317" s="276"/>
    </row>
    <row r="62318" spans="1:10" s="275" customFormat="1" x14ac:dyDescent="0.2">
      <c r="A62318" s="274"/>
      <c r="C62318" s="276"/>
      <c r="D62318" s="277"/>
      <c r="E62318" s="278"/>
      <c r="F62318" s="279"/>
      <c r="G62318" s="279"/>
      <c r="H62318" s="279"/>
      <c r="I62318" s="280"/>
      <c r="J62318" s="276"/>
    </row>
    <row r="62319" spans="1:10" s="275" customFormat="1" x14ac:dyDescent="0.2">
      <c r="A62319" s="274"/>
      <c r="C62319" s="276"/>
      <c r="D62319" s="277"/>
      <c r="E62319" s="278"/>
      <c r="F62319" s="279"/>
      <c r="G62319" s="279"/>
      <c r="H62319" s="279"/>
      <c r="I62319" s="280"/>
      <c r="J62319" s="276"/>
    </row>
    <row r="62320" spans="1:10" s="275" customFormat="1" x14ac:dyDescent="0.2">
      <c r="A62320" s="274"/>
      <c r="C62320" s="276"/>
      <c r="D62320" s="277"/>
      <c r="E62320" s="278"/>
      <c r="F62320" s="279"/>
      <c r="G62320" s="279"/>
      <c r="H62320" s="279"/>
      <c r="I62320" s="280"/>
      <c r="J62320" s="276"/>
    </row>
    <row r="62321" spans="1:10" s="275" customFormat="1" x14ac:dyDescent="0.2">
      <c r="A62321" s="274"/>
      <c r="C62321" s="276"/>
      <c r="D62321" s="277"/>
      <c r="E62321" s="278"/>
      <c r="F62321" s="279"/>
      <c r="G62321" s="279"/>
      <c r="H62321" s="279"/>
      <c r="I62321" s="280"/>
      <c r="J62321" s="276"/>
    </row>
    <row r="62322" spans="1:10" s="275" customFormat="1" x14ac:dyDescent="0.2">
      <c r="A62322" s="274"/>
      <c r="C62322" s="276"/>
      <c r="D62322" s="277"/>
      <c r="E62322" s="278"/>
      <c r="F62322" s="279"/>
      <c r="G62322" s="279"/>
      <c r="H62322" s="279"/>
      <c r="I62322" s="280"/>
      <c r="J62322" s="276"/>
    </row>
    <row r="62323" spans="1:10" s="275" customFormat="1" x14ac:dyDescent="0.2">
      <c r="A62323" s="274"/>
      <c r="C62323" s="276"/>
      <c r="D62323" s="277"/>
      <c r="E62323" s="278"/>
      <c r="F62323" s="279"/>
      <c r="G62323" s="279"/>
      <c r="H62323" s="279"/>
      <c r="I62323" s="280"/>
      <c r="J62323" s="276"/>
    </row>
    <row r="62324" spans="1:10" s="275" customFormat="1" x14ac:dyDescent="0.2">
      <c r="A62324" s="274"/>
      <c r="C62324" s="276"/>
      <c r="D62324" s="277"/>
      <c r="E62324" s="278"/>
      <c r="F62324" s="279"/>
      <c r="G62324" s="279"/>
      <c r="H62324" s="279"/>
      <c r="I62324" s="280"/>
      <c r="J62324" s="276"/>
    </row>
    <row r="62325" spans="1:10" s="275" customFormat="1" x14ac:dyDescent="0.2">
      <c r="A62325" s="274"/>
      <c r="C62325" s="276"/>
      <c r="D62325" s="277"/>
      <c r="E62325" s="278"/>
      <c r="F62325" s="279"/>
      <c r="G62325" s="279"/>
      <c r="H62325" s="279"/>
      <c r="I62325" s="280"/>
      <c r="J62325" s="276"/>
    </row>
    <row r="62326" spans="1:10" s="275" customFormat="1" x14ac:dyDescent="0.2">
      <c r="A62326" s="274"/>
      <c r="C62326" s="276"/>
      <c r="D62326" s="277"/>
      <c r="E62326" s="278"/>
      <c r="F62326" s="279"/>
      <c r="G62326" s="279"/>
      <c r="H62326" s="279"/>
      <c r="I62326" s="280"/>
      <c r="J62326" s="276"/>
    </row>
    <row r="62327" spans="1:10" s="275" customFormat="1" x14ac:dyDescent="0.2">
      <c r="A62327" s="274"/>
      <c r="C62327" s="276"/>
      <c r="D62327" s="277"/>
      <c r="E62327" s="278"/>
      <c r="F62327" s="279"/>
      <c r="G62327" s="279"/>
      <c r="H62327" s="279"/>
      <c r="I62327" s="280"/>
      <c r="J62327" s="276"/>
    </row>
    <row r="62328" spans="1:10" s="275" customFormat="1" x14ac:dyDescent="0.2">
      <c r="A62328" s="274"/>
      <c r="C62328" s="276"/>
      <c r="D62328" s="277"/>
      <c r="E62328" s="278"/>
      <c r="F62328" s="279"/>
      <c r="G62328" s="279"/>
      <c r="H62328" s="279"/>
      <c r="I62328" s="280"/>
      <c r="J62328" s="276"/>
    </row>
    <row r="62329" spans="1:10" s="275" customFormat="1" x14ac:dyDescent="0.2">
      <c r="A62329" s="274"/>
      <c r="C62329" s="276"/>
      <c r="D62329" s="277"/>
      <c r="E62329" s="278"/>
      <c r="F62329" s="279"/>
      <c r="G62329" s="279"/>
      <c r="H62329" s="279"/>
      <c r="I62329" s="280"/>
      <c r="J62329" s="276"/>
    </row>
    <row r="62330" spans="1:10" s="275" customFormat="1" x14ac:dyDescent="0.2">
      <c r="A62330" s="274"/>
      <c r="C62330" s="276"/>
      <c r="D62330" s="277"/>
      <c r="E62330" s="278"/>
      <c r="F62330" s="279"/>
      <c r="G62330" s="279"/>
      <c r="H62330" s="279"/>
      <c r="I62330" s="280"/>
      <c r="J62330" s="276"/>
    </row>
    <row r="62331" spans="1:10" s="275" customFormat="1" x14ac:dyDescent="0.2">
      <c r="A62331" s="274"/>
      <c r="C62331" s="276"/>
      <c r="D62331" s="277"/>
      <c r="E62331" s="278"/>
      <c r="F62331" s="279"/>
      <c r="G62331" s="279"/>
      <c r="H62331" s="279"/>
      <c r="I62331" s="280"/>
      <c r="J62331" s="276"/>
    </row>
    <row r="62332" spans="1:10" s="275" customFormat="1" x14ac:dyDescent="0.2">
      <c r="A62332" s="274"/>
      <c r="C62332" s="276"/>
      <c r="D62332" s="277"/>
      <c r="E62332" s="278"/>
      <c r="F62332" s="279"/>
      <c r="G62332" s="279"/>
      <c r="H62332" s="279"/>
      <c r="I62332" s="280"/>
      <c r="J62332" s="276"/>
    </row>
    <row r="62333" spans="1:10" s="275" customFormat="1" x14ac:dyDescent="0.2">
      <c r="A62333" s="274"/>
      <c r="C62333" s="276"/>
      <c r="D62333" s="277"/>
      <c r="E62333" s="278"/>
      <c r="F62333" s="279"/>
      <c r="G62333" s="279"/>
      <c r="H62333" s="279"/>
      <c r="I62333" s="280"/>
      <c r="J62333" s="276"/>
    </row>
    <row r="62334" spans="1:10" s="275" customFormat="1" x14ac:dyDescent="0.2">
      <c r="A62334" s="274"/>
      <c r="C62334" s="276"/>
      <c r="D62334" s="277"/>
      <c r="E62334" s="278"/>
      <c r="F62334" s="279"/>
      <c r="G62334" s="279"/>
      <c r="H62334" s="279"/>
      <c r="I62334" s="280"/>
      <c r="J62334" s="276"/>
    </row>
    <row r="62335" spans="1:10" s="275" customFormat="1" x14ac:dyDescent="0.2">
      <c r="A62335" s="274"/>
      <c r="C62335" s="276"/>
      <c r="D62335" s="277"/>
      <c r="E62335" s="278"/>
      <c r="F62335" s="279"/>
      <c r="G62335" s="279"/>
      <c r="H62335" s="279"/>
      <c r="I62335" s="280"/>
      <c r="J62335" s="276"/>
    </row>
    <row r="62336" spans="1:10" s="275" customFormat="1" x14ac:dyDescent="0.2">
      <c r="A62336" s="274"/>
      <c r="C62336" s="276"/>
      <c r="D62336" s="277"/>
      <c r="E62336" s="278"/>
      <c r="F62336" s="279"/>
      <c r="G62336" s="279"/>
      <c r="H62336" s="279"/>
      <c r="I62336" s="280"/>
      <c r="J62336" s="276"/>
    </row>
    <row r="62337" spans="1:10" s="275" customFormat="1" x14ac:dyDescent="0.2">
      <c r="A62337" s="274"/>
      <c r="C62337" s="276"/>
      <c r="D62337" s="277"/>
      <c r="E62337" s="278"/>
      <c r="F62337" s="279"/>
      <c r="G62337" s="279"/>
      <c r="H62337" s="279"/>
      <c r="I62337" s="280"/>
      <c r="J62337" s="276"/>
    </row>
    <row r="62338" spans="1:10" s="275" customFormat="1" x14ac:dyDescent="0.2">
      <c r="A62338" s="274"/>
      <c r="C62338" s="276"/>
      <c r="D62338" s="277"/>
      <c r="E62338" s="278"/>
      <c r="F62338" s="279"/>
      <c r="G62338" s="279"/>
      <c r="H62338" s="279"/>
      <c r="I62338" s="280"/>
      <c r="J62338" s="276"/>
    </row>
    <row r="62339" spans="1:10" s="275" customFormat="1" x14ac:dyDescent="0.2">
      <c r="A62339" s="274"/>
      <c r="C62339" s="276"/>
      <c r="D62339" s="277"/>
      <c r="E62339" s="278"/>
      <c r="F62339" s="279"/>
      <c r="G62339" s="279"/>
      <c r="H62339" s="279"/>
      <c r="I62339" s="280"/>
      <c r="J62339" s="276"/>
    </row>
    <row r="62340" spans="1:10" s="275" customFormat="1" x14ac:dyDescent="0.2">
      <c r="A62340" s="274"/>
      <c r="C62340" s="276"/>
      <c r="D62340" s="277"/>
      <c r="E62340" s="278"/>
      <c r="F62340" s="279"/>
      <c r="G62340" s="279"/>
      <c r="H62340" s="279"/>
      <c r="I62340" s="280"/>
      <c r="J62340" s="276"/>
    </row>
    <row r="62341" spans="1:10" s="275" customFormat="1" x14ac:dyDescent="0.2">
      <c r="A62341" s="274"/>
      <c r="C62341" s="276"/>
      <c r="D62341" s="277"/>
      <c r="E62341" s="278"/>
      <c r="F62341" s="279"/>
      <c r="G62341" s="279"/>
      <c r="H62341" s="279"/>
      <c r="I62341" s="280"/>
      <c r="J62341" s="276"/>
    </row>
    <row r="62342" spans="1:10" s="275" customFormat="1" x14ac:dyDescent="0.2">
      <c r="A62342" s="274"/>
      <c r="C62342" s="276"/>
      <c r="D62342" s="277"/>
      <c r="E62342" s="278"/>
      <c r="F62342" s="279"/>
      <c r="G62342" s="279"/>
      <c r="H62342" s="279"/>
      <c r="I62342" s="280"/>
      <c r="J62342" s="276"/>
    </row>
    <row r="62343" spans="1:10" s="275" customFormat="1" x14ac:dyDescent="0.2">
      <c r="A62343" s="274"/>
      <c r="C62343" s="276"/>
      <c r="D62343" s="277"/>
      <c r="E62343" s="278"/>
      <c r="F62343" s="279"/>
      <c r="G62343" s="279"/>
      <c r="H62343" s="279"/>
      <c r="I62343" s="280"/>
      <c r="J62343" s="276"/>
    </row>
    <row r="62344" spans="1:10" s="275" customFormat="1" x14ac:dyDescent="0.2">
      <c r="A62344" s="274"/>
      <c r="C62344" s="276"/>
      <c r="D62344" s="277"/>
      <c r="E62344" s="278"/>
      <c r="F62344" s="279"/>
      <c r="G62344" s="279"/>
      <c r="H62344" s="279"/>
      <c r="I62344" s="280"/>
      <c r="J62344" s="276"/>
    </row>
    <row r="62345" spans="1:10" s="275" customFormat="1" x14ac:dyDescent="0.2">
      <c r="A62345" s="274"/>
      <c r="C62345" s="276"/>
      <c r="D62345" s="277"/>
      <c r="E62345" s="278"/>
      <c r="F62345" s="279"/>
      <c r="G62345" s="279"/>
      <c r="H62345" s="279"/>
      <c r="I62345" s="280"/>
      <c r="J62345" s="276"/>
    </row>
    <row r="62346" spans="1:10" s="275" customFormat="1" x14ac:dyDescent="0.2">
      <c r="A62346" s="274"/>
      <c r="C62346" s="276"/>
      <c r="D62346" s="277"/>
      <c r="E62346" s="278"/>
      <c r="F62346" s="279"/>
      <c r="G62346" s="279"/>
      <c r="H62346" s="279"/>
      <c r="I62346" s="280"/>
      <c r="J62346" s="276"/>
    </row>
    <row r="62347" spans="1:10" s="275" customFormat="1" x14ac:dyDescent="0.2">
      <c r="A62347" s="274"/>
      <c r="C62347" s="276"/>
      <c r="D62347" s="277"/>
      <c r="E62347" s="278"/>
      <c r="F62347" s="279"/>
      <c r="G62347" s="279"/>
      <c r="H62347" s="279"/>
      <c r="I62347" s="280"/>
      <c r="J62347" s="276"/>
    </row>
    <row r="62348" spans="1:10" s="275" customFormat="1" x14ac:dyDescent="0.2">
      <c r="A62348" s="274"/>
      <c r="C62348" s="276"/>
      <c r="D62348" s="277"/>
      <c r="E62348" s="278"/>
      <c r="F62348" s="279"/>
      <c r="G62348" s="279"/>
      <c r="H62348" s="279"/>
      <c r="I62348" s="280"/>
      <c r="J62348" s="276"/>
    </row>
    <row r="62349" spans="1:10" s="275" customFormat="1" x14ac:dyDescent="0.2">
      <c r="A62349" s="274"/>
      <c r="C62349" s="276"/>
      <c r="D62349" s="277"/>
      <c r="E62349" s="278"/>
      <c r="F62349" s="279"/>
      <c r="G62349" s="279"/>
      <c r="H62349" s="279"/>
      <c r="I62349" s="280"/>
      <c r="J62349" s="276"/>
    </row>
    <row r="62350" spans="1:10" s="275" customFormat="1" x14ac:dyDescent="0.2">
      <c r="A62350" s="274"/>
      <c r="C62350" s="276"/>
      <c r="D62350" s="277"/>
      <c r="E62350" s="278"/>
      <c r="F62350" s="279"/>
      <c r="G62350" s="279"/>
      <c r="H62350" s="279"/>
      <c r="I62350" s="280"/>
      <c r="J62350" s="276"/>
    </row>
    <row r="62351" spans="1:10" s="275" customFormat="1" x14ac:dyDescent="0.2">
      <c r="A62351" s="274"/>
      <c r="C62351" s="276"/>
      <c r="D62351" s="277"/>
      <c r="E62351" s="278"/>
      <c r="F62351" s="279"/>
      <c r="G62351" s="279"/>
      <c r="H62351" s="279"/>
      <c r="I62351" s="280"/>
      <c r="J62351" s="276"/>
    </row>
    <row r="62352" spans="1:10" s="275" customFormat="1" x14ac:dyDescent="0.2">
      <c r="A62352" s="274"/>
      <c r="C62352" s="276"/>
      <c r="D62352" s="277"/>
      <c r="E62352" s="278"/>
      <c r="F62352" s="279"/>
      <c r="G62352" s="279"/>
      <c r="H62352" s="279"/>
      <c r="I62352" s="280"/>
      <c r="J62352" s="276"/>
    </row>
    <row r="62353" spans="1:10" s="275" customFormat="1" x14ac:dyDescent="0.2">
      <c r="A62353" s="274"/>
      <c r="C62353" s="276"/>
      <c r="D62353" s="277"/>
      <c r="E62353" s="278"/>
      <c r="F62353" s="279"/>
      <c r="G62353" s="279"/>
      <c r="H62353" s="279"/>
      <c r="I62353" s="280"/>
      <c r="J62353" s="276"/>
    </row>
    <row r="62354" spans="1:10" s="275" customFormat="1" x14ac:dyDescent="0.2">
      <c r="A62354" s="274"/>
      <c r="C62354" s="276"/>
      <c r="D62354" s="277"/>
      <c r="E62354" s="278"/>
      <c r="F62354" s="279"/>
      <c r="G62354" s="279"/>
      <c r="H62354" s="279"/>
      <c r="I62354" s="280"/>
      <c r="J62354" s="276"/>
    </row>
    <row r="62355" spans="1:10" s="275" customFormat="1" x14ac:dyDescent="0.2">
      <c r="A62355" s="274"/>
      <c r="C62355" s="276"/>
      <c r="D62355" s="277"/>
      <c r="E62355" s="278"/>
      <c r="F62355" s="279"/>
      <c r="G62355" s="279"/>
      <c r="H62355" s="279"/>
      <c r="I62355" s="280"/>
      <c r="J62355" s="276"/>
    </row>
    <row r="62356" spans="1:10" s="275" customFormat="1" x14ac:dyDescent="0.2">
      <c r="A62356" s="274"/>
      <c r="C62356" s="276"/>
      <c r="D62356" s="277"/>
      <c r="E62356" s="278"/>
      <c r="F62356" s="279"/>
      <c r="G62356" s="279"/>
      <c r="H62356" s="279"/>
      <c r="I62356" s="280"/>
      <c r="J62356" s="276"/>
    </row>
    <row r="62357" spans="1:10" s="275" customFormat="1" x14ac:dyDescent="0.2">
      <c r="A62357" s="274"/>
      <c r="C62357" s="276"/>
      <c r="D62357" s="277"/>
      <c r="E62357" s="278"/>
      <c r="F62357" s="279"/>
      <c r="G62357" s="279"/>
      <c r="H62357" s="279"/>
      <c r="I62357" s="280"/>
      <c r="J62357" s="276"/>
    </row>
    <row r="62358" spans="1:10" s="275" customFormat="1" x14ac:dyDescent="0.2">
      <c r="A62358" s="274"/>
      <c r="C62358" s="276"/>
      <c r="D62358" s="277"/>
      <c r="E62358" s="278"/>
      <c r="F62358" s="279"/>
      <c r="G62358" s="279"/>
      <c r="H62358" s="279"/>
      <c r="I62358" s="280"/>
      <c r="J62358" s="276"/>
    </row>
    <row r="62359" spans="1:10" s="275" customFormat="1" x14ac:dyDescent="0.2">
      <c r="A62359" s="274"/>
      <c r="C62359" s="276"/>
      <c r="D62359" s="277"/>
      <c r="E62359" s="278"/>
      <c r="F62359" s="279"/>
      <c r="G62359" s="279"/>
      <c r="H62359" s="279"/>
      <c r="I62359" s="280"/>
      <c r="J62359" s="276"/>
    </row>
    <row r="62360" spans="1:10" s="275" customFormat="1" x14ac:dyDescent="0.2">
      <c r="A62360" s="274"/>
      <c r="C62360" s="276"/>
      <c r="D62360" s="277"/>
      <c r="E62360" s="278"/>
      <c r="F62360" s="279"/>
      <c r="G62360" s="279"/>
      <c r="H62360" s="279"/>
      <c r="I62360" s="280"/>
      <c r="J62360" s="276"/>
    </row>
    <row r="62361" spans="1:10" s="275" customFormat="1" x14ac:dyDescent="0.2">
      <c r="A62361" s="274"/>
      <c r="C62361" s="276"/>
      <c r="D62361" s="277"/>
      <c r="E62361" s="278"/>
      <c r="F62361" s="279"/>
      <c r="G62361" s="279"/>
      <c r="H62361" s="279"/>
      <c r="I62361" s="280"/>
      <c r="J62361" s="276"/>
    </row>
    <row r="62362" spans="1:10" s="275" customFormat="1" x14ac:dyDescent="0.2">
      <c r="A62362" s="274"/>
      <c r="C62362" s="276"/>
      <c r="D62362" s="277"/>
      <c r="E62362" s="278"/>
      <c r="F62362" s="279"/>
      <c r="G62362" s="279"/>
      <c r="H62362" s="279"/>
      <c r="I62362" s="280"/>
      <c r="J62362" s="276"/>
    </row>
    <row r="62363" spans="1:10" s="275" customFormat="1" x14ac:dyDescent="0.2">
      <c r="A62363" s="274"/>
      <c r="C62363" s="276"/>
      <c r="D62363" s="277"/>
      <c r="E62363" s="278"/>
      <c r="F62363" s="279"/>
      <c r="G62363" s="279"/>
      <c r="H62363" s="279"/>
      <c r="I62363" s="280"/>
      <c r="J62363" s="276"/>
    </row>
    <row r="62364" spans="1:10" s="275" customFormat="1" x14ac:dyDescent="0.2">
      <c r="A62364" s="274"/>
      <c r="C62364" s="276"/>
      <c r="D62364" s="277"/>
      <c r="E62364" s="278"/>
      <c r="F62364" s="279"/>
      <c r="G62364" s="279"/>
      <c r="H62364" s="279"/>
      <c r="I62364" s="280"/>
      <c r="J62364" s="276"/>
    </row>
    <row r="62365" spans="1:10" s="275" customFormat="1" x14ac:dyDescent="0.2">
      <c r="A62365" s="274"/>
      <c r="C62365" s="276"/>
      <c r="D62365" s="277"/>
      <c r="E62365" s="278"/>
      <c r="F62365" s="279"/>
      <c r="G62365" s="279"/>
      <c r="H62365" s="279"/>
      <c r="I62365" s="280"/>
      <c r="J62365" s="276"/>
    </row>
    <row r="62366" spans="1:10" s="275" customFormat="1" x14ac:dyDescent="0.2">
      <c r="A62366" s="274"/>
      <c r="C62366" s="276"/>
      <c r="D62366" s="277"/>
      <c r="E62366" s="278"/>
      <c r="F62366" s="279"/>
      <c r="G62366" s="279"/>
      <c r="H62366" s="279"/>
      <c r="I62366" s="280"/>
      <c r="J62366" s="276"/>
    </row>
    <row r="62367" spans="1:10" s="275" customFormat="1" x14ac:dyDescent="0.2">
      <c r="A62367" s="274"/>
      <c r="C62367" s="276"/>
      <c r="D62367" s="277"/>
      <c r="E62367" s="278"/>
      <c r="F62367" s="279"/>
      <c r="G62367" s="279"/>
      <c r="H62367" s="279"/>
      <c r="I62367" s="280"/>
      <c r="J62367" s="276"/>
    </row>
    <row r="62368" spans="1:10" s="275" customFormat="1" x14ac:dyDescent="0.2">
      <c r="A62368" s="274"/>
      <c r="C62368" s="276"/>
      <c r="D62368" s="277"/>
      <c r="E62368" s="278"/>
      <c r="F62368" s="279"/>
      <c r="G62368" s="279"/>
      <c r="H62368" s="279"/>
      <c r="I62368" s="280"/>
      <c r="J62368" s="276"/>
    </row>
    <row r="62369" spans="1:10" s="275" customFormat="1" x14ac:dyDescent="0.2">
      <c r="A62369" s="274"/>
      <c r="C62369" s="276"/>
      <c r="D62369" s="277"/>
      <c r="E62369" s="278"/>
      <c r="F62369" s="279"/>
      <c r="G62369" s="279"/>
      <c r="H62369" s="279"/>
      <c r="I62369" s="280"/>
      <c r="J62369" s="276"/>
    </row>
    <row r="62370" spans="1:10" s="275" customFormat="1" x14ac:dyDescent="0.2">
      <c r="A62370" s="274"/>
      <c r="C62370" s="276"/>
      <c r="D62370" s="277"/>
      <c r="E62370" s="278"/>
      <c r="F62370" s="279"/>
      <c r="G62370" s="279"/>
      <c r="H62370" s="279"/>
      <c r="I62370" s="280"/>
      <c r="J62370" s="276"/>
    </row>
    <row r="62371" spans="1:10" s="275" customFormat="1" x14ac:dyDescent="0.2">
      <c r="A62371" s="274"/>
      <c r="C62371" s="276"/>
      <c r="D62371" s="277"/>
      <c r="E62371" s="278"/>
      <c r="F62371" s="279"/>
      <c r="G62371" s="279"/>
      <c r="H62371" s="279"/>
      <c r="I62371" s="280"/>
      <c r="J62371" s="276"/>
    </row>
    <row r="62372" spans="1:10" s="275" customFormat="1" x14ac:dyDescent="0.2">
      <c r="A62372" s="274"/>
      <c r="C62372" s="276"/>
      <c r="D62372" s="277"/>
      <c r="E62372" s="278"/>
      <c r="F62372" s="279"/>
      <c r="G62372" s="279"/>
      <c r="H62372" s="279"/>
      <c r="I62372" s="280"/>
      <c r="J62372" s="276"/>
    </row>
    <row r="62373" spans="1:10" s="275" customFormat="1" x14ac:dyDescent="0.2">
      <c r="A62373" s="274"/>
      <c r="C62373" s="276"/>
      <c r="D62373" s="277"/>
      <c r="E62373" s="278"/>
      <c r="F62373" s="279"/>
      <c r="G62373" s="279"/>
      <c r="H62373" s="279"/>
      <c r="I62373" s="280"/>
      <c r="J62373" s="276"/>
    </row>
    <row r="62374" spans="1:10" s="275" customFormat="1" x14ac:dyDescent="0.2">
      <c r="A62374" s="274"/>
      <c r="C62374" s="276"/>
      <c r="D62374" s="277"/>
      <c r="E62374" s="278"/>
      <c r="F62374" s="279"/>
      <c r="G62374" s="279"/>
      <c r="H62374" s="279"/>
      <c r="I62374" s="280"/>
      <c r="J62374" s="276"/>
    </row>
    <row r="62375" spans="1:10" s="275" customFormat="1" x14ac:dyDescent="0.2">
      <c r="A62375" s="274"/>
      <c r="C62375" s="276"/>
      <c r="D62375" s="277"/>
      <c r="E62375" s="278"/>
      <c r="F62375" s="279"/>
      <c r="G62375" s="279"/>
      <c r="H62375" s="279"/>
      <c r="I62375" s="280"/>
      <c r="J62375" s="276"/>
    </row>
    <row r="62376" spans="1:10" s="275" customFormat="1" x14ac:dyDescent="0.2">
      <c r="A62376" s="274"/>
      <c r="C62376" s="276"/>
      <c r="D62376" s="277"/>
      <c r="E62376" s="278"/>
      <c r="F62376" s="279"/>
      <c r="G62376" s="279"/>
      <c r="H62376" s="279"/>
      <c r="I62376" s="280"/>
      <c r="J62376" s="276"/>
    </row>
    <row r="62377" spans="1:10" s="275" customFormat="1" x14ac:dyDescent="0.2">
      <c r="A62377" s="274"/>
      <c r="C62377" s="276"/>
      <c r="D62377" s="277"/>
      <c r="E62377" s="278"/>
      <c r="F62377" s="279"/>
      <c r="G62377" s="279"/>
      <c r="H62377" s="279"/>
      <c r="I62377" s="280"/>
      <c r="J62377" s="276"/>
    </row>
    <row r="62378" spans="1:10" s="275" customFormat="1" x14ac:dyDescent="0.2">
      <c r="A62378" s="274"/>
      <c r="C62378" s="276"/>
      <c r="D62378" s="277"/>
      <c r="E62378" s="278"/>
      <c r="F62378" s="279"/>
      <c r="G62378" s="279"/>
      <c r="H62378" s="279"/>
      <c r="I62378" s="280"/>
      <c r="J62378" s="276"/>
    </row>
    <row r="62379" spans="1:10" s="275" customFormat="1" x14ac:dyDescent="0.2">
      <c r="A62379" s="274"/>
      <c r="C62379" s="276"/>
      <c r="D62379" s="277"/>
      <c r="E62379" s="278"/>
      <c r="F62379" s="279"/>
      <c r="G62379" s="279"/>
      <c r="H62379" s="279"/>
      <c r="I62379" s="280"/>
      <c r="J62379" s="276"/>
    </row>
    <row r="62380" spans="1:10" s="275" customFormat="1" x14ac:dyDescent="0.2">
      <c r="A62380" s="274"/>
      <c r="C62380" s="276"/>
      <c r="D62380" s="277"/>
      <c r="E62380" s="278"/>
      <c r="F62380" s="279"/>
      <c r="G62380" s="279"/>
      <c r="H62380" s="279"/>
      <c r="I62380" s="280"/>
      <c r="J62380" s="276"/>
    </row>
    <row r="62381" spans="1:10" s="275" customFormat="1" x14ac:dyDescent="0.2">
      <c r="A62381" s="274"/>
      <c r="C62381" s="276"/>
      <c r="D62381" s="277"/>
      <c r="E62381" s="278"/>
      <c r="F62381" s="279"/>
      <c r="G62381" s="279"/>
      <c r="H62381" s="279"/>
      <c r="I62381" s="280"/>
      <c r="J62381" s="276"/>
    </row>
    <row r="62382" spans="1:10" s="275" customFormat="1" x14ac:dyDescent="0.2">
      <c r="A62382" s="274"/>
      <c r="C62382" s="276"/>
      <c r="D62382" s="277"/>
      <c r="E62382" s="278"/>
      <c r="F62382" s="279"/>
      <c r="G62382" s="279"/>
      <c r="H62382" s="279"/>
      <c r="I62382" s="280"/>
      <c r="J62382" s="276"/>
    </row>
    <row r="62383" spans="1:10" s="275" customFormat="1" x14ac:dyDescent="0.2">
      <c r="A62383" s="274"/>
      <c r="C62383" s="276"/>
      <c r="D62383" s="277"/>
      <c r="E62383" s="278"/>
      <c r="F62383" s="279"/>
      <c r="G62383" s="279"/>
      <c r="H62383" s="279"/>
      <c r="I62383" s="280"/>
      <c r="J62383" s="276"/>
    </row>
    <row r="62384" spans="1:10" s="275" customFormat="1" x14ac:dyDescent="0.2">
      <c r="A62384" s="274"/>
      <c r="C62384" s="276"/>
      <c r="D62384" s="277"/>
      <c r="E62384" s="278"/>
      <c r="F62384" s="279"/>
      <c r="G62384" s="279"/>
      <c r="H62384" s="279"/>
      <c r="I62384" s="280"/>
      <c r="J62384" s="276"/>
    </row>
    <row r="62385" spans="1:10" s="275" customFormat="1" x14ac:dyDescent="0.2">
      <c r="A62385" s="274"/>
      <c r="C62385" s="276"/>
      <c r="D62385" s="277"/>
      <c r="E62385" s="278"/>
      <c r="F62385" s="279"/>
      <c r="G62385" s="279"/>
      <c r="H62385" s="279"/>
      <c r="I62385" s="280"/>
      <c r="J62385" s="276"/>
    </row>
    <row r="62386" spans="1:10" s="275" customFormat="1" x14ac:dyDescent="0.2">
      <c r="A62386" s="274"/>
      <c r="C62386" s="276"/>
      <c r="D62386" s="277"/>
      <c r="E62386" s="278"/>
      <c r="F62386" s="279"/>
      <c r="G62386" s="279"/>
      <c r="H62386" s="279"/>
      <c r="I62386" s="280"/>
      <c r="J62386" s="276"/>
    </row>
    <row r="62387" spans="1:10" s="275" customFormat="1" x14ac:dyDescent="0.2">
      <c r="A62387" s="274"/>
      <c r="C62387" s="276"/>
      <c r="D62387" s="277"/>
      <c r="E62387" s="278"/>
      <c r="F62387" s="279"/>
      <c r="G62387" s="279"/>
      <c r="H62387" s="279"/>
      <c r="I62387" s="280"/>
      <c r="J62387" s="276"/>
    </row>
    <row r="62388" spans="1:10" s="275" customFormat="1" x14ac:dyDescent="0.2">
      <c r="A62388" s="274"/>
      <c r="C62388" s="276"/>
      <c r="D62388" s="277"/>
      <c r="E62388" s="278"/>
      <c r="F62388" s="279"/>
      <c r="G62388" s="279"/>
      <c r="H62388" s="279"/>
      <c r="I62388" s="280"/>
      <c r="J62388" s="276"/>
    </row>
    <row r="62389" spans="1:10" s="275" customFormat="1" x14ac:dyDescent="0.2">
      <c r="A62389" s="274"/>
      <c r="C62389" s="276"/>
      <c r="D62389" s="277"/>
      <c r="E62389" s="278"/>
      <c r="F62389" s="279"/>
      <c r="G62389" s="279"/>
      <c r="H62389" s="279"/>
      <c r="I62389" s="280"/>
      <c r="J62389" s="276"/>
    </row>
    <row r="62390" spans="1:10" s="275" customFormat="1" x14ac:dyDescent="0.2">
      <c r="A62390" s="274"/>
      <c r="C62390" s="276"/>
      <c r="D62390" s="277"/>
      <c r="E62390" s="278"/>
      <c r="F62390" s="279"/>
      <c r="G62390" s="279"/>
      <c r="H62390" s="279"/>
      <c r="I62390" s="280"/>
      <c r="J62390" s="276"/>
    </row>
    <row r="62391" spans="1:10" s="275" customFormat="1" x14ac:dyDescent="0.2">
      <c r="A62391" s="274"/>
      <c r="C62391" s="276"/>
      <c r="D62391" s="277"/>
      <c r="E62391" s="278"/>
      <c r="F62391" s="279"/>
      <c r="G62391" s="279"/>
      <c r="H62391" s="279"/>
      <c r="I62391" s="280"/>
      <c r="J62391" s="276"/>
    </row>
    <row r="62392" spans="1:10" s="275" customFormat="1" x14ac:dyDescent="0.2">
      <c r="A62392" s="274"/>
      <c r="C62392" s="276"/>
      <c r="D62392" s="277"/>
      <c r="E62392" s="278"/>
      <c r="F62392" s="279"/>
      <c r="G62392" s="279"/>
      <c r="H62392" s="279"/>
      <c r="I62392" s="280"/>
      <c r="J62392" s="276"/>
    </row>
    <row r="62393" spans="1:10" s="275" customFormat="1" x14ac:dyDescent="0.2">
      <c r="A62393" s="274"/>
      <c r="C62393" s="276"/>
      <c r="D62393" s="277"/>
      <c r="E62393" s="278"/>
      <c r="F62393" s="279"/>
      <c r="G62393" s="279"/>
      <c r="H62393" s="279"/>
      <c r="I62393" s="280"/>
      <c r="J62393" s="276"/>
    </row>
    <row r="62394" spans="1:10" s="275" customFormat="1" x14ac:dyDescent="0.2">
      <c r="A62394" s="274"/>
      <c r="C62394" s="276"/>
      <c r="D62394" s="277"/>
      <c r="E62394" s="278"/>
      <c r="F62394" s="279"/>
      <c r="G62394" s="279"/>
      <c r="H62394" s="279"/>
      <c r="I62394" s="280"/>
      <c r="J62394" s="276"/>
    </row>
    <row r="62395" spans="1:10" s="275" customFormat="1" x14ac:dyDescent="0.2">
      <c r="A62395" s="274"/>
      <c r="C62395" s="276"/>
      <c r="D62395" s="277"/>
      <c r="E62395" s="278"/>
      <c r="F62395" s="279"/>
      <c r="G62395" s="279"/>
      <c r="H62395" s="279"/>
      <c r="I62395" s="280"/>
      <c r="J62395" s="276"/>
    </row>
    <row r="62396" spans="1:10" s="275" customFormat="1" x14ac:dyDescent="0.2">
      <c r="A62396" s="274"/>
      <c r="C62396" s="276"/>
      <c r="D62396" s="277"/>
      <c r="E62396" s="278"/>
      <c r="F62396" s="279"/>
      <c r="G62396" s="279"/>
      <c r="H62396" s="279"/>
      <c r="I62396" s="280"/>
      <c r="J62396" s="276"/>
    </row>
    <row r="62397" spans="1:10" s="275" customFormat="1" x14ac:dyDescent="0.2">
      <c r="A62397" s="274"/>
      <c r="C62397" s="276"/>
      <c r="D62397" s="277"/>
      <c r="E62397" s="278"/>
      <c r="F62397" s="279"/>
      <c r="G62397" s="279"/>
      <c r="H62397" s="279"/>
      <c r="I62397" s="280"/>
      <c r="J62397" s="276"/>
    </row>
    <row r="62398" spans="1:10" s="275" customFormat="1" x14ac:dyDescent="0.2">
      <c r="A62398" s="274"/>
      <c r="C62398" s="276"/>
      <c r="D62398" s="277"/>
      <c r="E62398" s="278"/>
      <c r="F62398" s="279"/>
      <c r="G62398" s="279"/>
      <c r="H62398" s="279"/>
      <c r="I62398" s="280"/>
      <c r="J62398" s="276"/>
    </row>
    <row r="62399" spans="1:10" s="275" customFormat="1" x14ac:dyDescent="0.2">
      <c r="A62399" s="274"/>
      <c r="C62399" s="276"/>
      <c r="D62399" s="277"/>
      <c r="E62399" s="278"/>
      <c r="F62399" s="279"/>
      <c r="G62399" s="279"/>
      <c r="H62399" s="279"/>
      <c r="I62399" s="280"/>
      <c r="J62399" s="276"/>
    </row>
    <row r="62400" spans="1:10" s="275" customFormat="1" x14ac:dyDescent="0.2">
      <c r="A62400" s="274"/>
      <c r="C62400" s="276"/>
      <c r="D62400" s="277"/>
      <c r="E62400" s="278"/>
      <c r="F62400" s="279"/>
      <c r="G62400" s="279"/>
      <c r="H62400" s="279"/>
      <c r="I62400" s="280"/>
      <c r="J62400" s="276"/>
    </row>
    <row r="62401" spans="1:10" s="275" customFormat="1" x14ac:dyDescent="0.2">
      <c r="A62401" s="274"/>
      <c r="C62401" s="276"/>
      <c r="D62401" s="277"/>
      <c r="E62401" s="278"/>
      <c r="F62401" s="279"/>
      <c r="G62401" s="279"/>
      <c r="H62401" s="279"/>
      <c r="I62401" s="280"/>
      <c r="J62401" s="276"/>
    </row>
    <row r="62402" spans="1:10" s="275" customFormat="1" x14ac:dyDescent="0.2">
      <c r="A62402" s="274"/>
      <c r="C62402" s="276"/>
      <c r="D62402" s="277"/>
      <c r="E62402" s="278"/>
      <c r="F62402" s="279"/>
      <c r="G62402" s="279"/>
      <c r="H62402" s="279"/>
      <c r="I62402" s="280"/>
      <c r="J62402" s="276"/>
    </row>
    <row r="62403" spans="1:10" s="275" customFormat="1" x14ac:dyDescent="0.2">
      <c r="A62403" s="274"/>
      <c r="C62403" s="276"/>
      <c r="D62403" s="277"/>
      <c r="E62403" s="278"/>
      <c r="F62403" s="279"/>
      <c r="G62403" s="279"/>
      <c r="H62403" s="279"/>
      <c r="I62403" s="280"/>
      <c r="J62403" s="276"/>
    </row>
    <row r="62404" spans="1:10" s="275" customFormat="1" x14ac:dyDescent="0.2">
      <c r="A62404" s="274"/>
      <c r="C62404" s="276"/>
      <c r="D62404" s="277"/>
      <c r="E62404" s="278"/>
      <c r="F62404" s="279"/>
      <c r="G62404" s="279"/>
      <c r="H62404" s="279"/>
      <c r="I62404" s="280"/>
      <c r="J62404" s="276"/>
    </row>
    <row r="62405" spans="1:10" s="275" customFormat="1" x14ac:dyDescent="0.2">
      <c r="A62405" s="274"/>
      <c r="C62405" s="276"/>
      <c r="D62405" s="277"/>
      <c r="E62405" s="278"/>
      <c r="F62405" s="279"/>
      <c r="G62405" s="279"/>
      <c r="H62405" s="279"/>
      <c r="I62405" s="280"/>
      <c r="J62405" s="276"/>
    </row>
    <row r="62406" spans="1:10" s="275" customFormat="1" x14ac:dyDescent="0.2">
      <c r="A62406" s="274"/>
      <c r="C62406" s="276"/>
      <c r="D62406" s="277"/>
      <c r="E62406" s="278"/>
      <c r="F62406" s="279"/>
      <c r="G62406" s="279"/>
      <c r="H62406" s="279"/>
      <c r="I62406" s="280"/>
      <c r="J62406" s="276"/>
    </row>
    <row r="62407" spans="1:10" s="275" customFormat="1" x14ac:dyDescent="0.2">
      <c r="A62407" s="274"/>
      <c r="C62407" s="276"/>
      <c r="D62407" s="277"/>
      <c r="E62407" s="278"/>
      <c r="F62407" s="279"/>
      <c r="G62407" s="279"/>
      <c r="H62407" s="279"/>
      <c r="I62407" s="280"/>
      <c r="J62407" s="276"/>
    </row>
    <row r="62408" spans="1:10" s="275" customFormat="1" x14ac:dyDescent="0.2">
      <c r="A62408" s="274"/>
      <c r="C62408" s="276"/>
      <c r="D62408" s="277"/>
      <c r="E62408" s="278"/>
      <c r="F62408" s="279"/>
      <c r="G62408" s="279"/>
      <c r="H62408" s="279"/>
      <c r="I62408" s="280"/>
      <c r="J62408" s="276"/>
    </row>
    <row r="62409" spans="1:10" s="275" customFormat="1" x14ac:dyDescent="0.2">
      <c r="A62409" s="274"/>
      <c r="C62409" s="276"/>
      <c r="D62409" s="277"/>
      <c r="E62409" s="278"/>
      <c r="F62409" s="279"/>
      <c r="G62409" s="279"/>
      <c r="H62409" s="279"/>
      <c r="I62409" s="280"/>
      <c r="J62409" s="276"/>
    </row>
    <row r="62410" spans="1:10" s="275" customFormat="1" x14ac:dyDescent="0.2">
      <c r="A62410" s="274"/>
      <c r="C62410" s="276"/>
      <c r="D62410" s="277"/>
      <c r="E62410" s="278"/>
      <c r="F62410" s="279"/>
      <c r="G62410" s="279"/>
      <c r="H62410" s="279"/>
      <c r="I62410" s="280"/>
      <c r="J62410" s="276"/>
    </row>
    <row r="62411" spans="1:10" s="275" customFormat="1" x14ac:dyDescent="0.2">
      <c r="A62411" s="274"/>
      <c r="C62411" s="276"/>
      <c r="D62411" s="277"/>
      <c r="E62411" s="278"/>
      <c r="F62411" s="279"/>
      <c r="G62411" s="279"/>
      <c r="H62411" s="279"/>
      <c r="I62411" s="280"/>
      <c r="J62411" s="276"/>
    </row>
    <row r="62412" spans="1:10" s="275" customFormat="1" x14ac:dyDescent="0.2">
      <c r="A62412" s="274"/>
      <c r="C62412" s="276"/>
      <c r="D62412" s="277"/>
      <c r="E62412" s="278"/>
      <c r="F62412" s="279"/>
      <c r="G62412" s="279"/>
      <c r="H62412" s="279"/>
      <c r="I62412" s="280"/>
      <c r="J62412" s="276"/>
    </row>
    <row r="62413" spans="1:10" s="275" customFormat="1" x14ac:dyDescent="0.2">
      <c r="A62413" s="274"/>
      <c r="C62413" s="276"/>
      <c r="D62413" s="277"/>
      <c r="E62413" s="278"/>
      <c r="F62413" s="279"/>
      <c r="G62413" s="279"/>
      <c r="H62413" s="279"/>
      <c r="I62413" s="280"/>
      <c r="J62413" s="276"/>
    </row>
    <row r="62414" spans="1:10" s="275" customFormat="1" x14ac:dyDescent="0.2">
      <c r="A62414" s="274"/>
      <c r="C62414" s="276"/>
      <c r="D62414" s="277"/>
      <c r="E62414" s="278"/>
      <c r="F62414" s="279"/>
      <c r="G62414" s="279"/>
      <c r="H62414" s="279"/>
      <c r="I62414" s="280"/>
      <c r="J62414" s="276"/>
    </row>
    <row r="62415" spans="1:10" s="275" customFormat="1" x14ac:dyDescent="0.2">
      <c r="A62415" s="274"/>
      <c r="C62415" s="276"/>
      <c r="D62415" s="277"/>
      <c r="E62415" s="278"/>
      <c r="F62415" s="279"/>
      <c r="G62415" s="279"/>
      <c r="H62415" s="279"/>
      <c r="I62415" s="280"/>
      <c r="J62415" s="276"/>
    </row>
    <row r="62416" spans="1:10" s="275" customFormat="1" x14ac:dyDescent="0.2">
      <c r="A62416" s="274"/>
      <c r="C62416" s="276"/>
      <c r="D62416" s="277"/>
      <c r="E62416" s="278"/>
      <c r="F62416" s="279"/>
      <c r="G62416" s="279"/>
      <c r="H62416" s="279"/>
      <c r="I62416" s="280"/>
      <c r="J62416" s="276"/>
    </row>
    <row r="62417" spans="1:10" s="275" customFormat="1" x14ac:dyDescent="0.2">
      <c r="A62417" s="274"/>
      <c r="C62417" s="276"/>
      <c r="D62417" s="277"/>
      <c r="E62417" s="278"/>
      <c r="F62417" s="279"/>
      <c r="G62417" s="279"/>
      <c r="H62417" s="279"/>
      <c r="I62417" s="280"/>
      <c r="J62417" s="276"/>
    </row>
    <row r="62418" spans="1:10" s="275" customFormat="1" x14ac:dyDescent="0.2">
      <c r="A62418" s="274"/>
      <c r="C62418" s="276"/>
      <c r="D62418" s="277"/>
      <c r="E62418" s="278"/>
      <c r="F62418" s="279"/>
      <c r="G62418" s="279"/>
      <c r="H62418" s="279"/>
      <c r="I62418" s="280"/>
      <c r="J62418" s="276"/>
    </row>
    <row r="62419" spans="1:10" s="275" customFormat="1" x14ac:dyDescent="0.2">
      <c r="A62419" s="274"/>
      <c r="C62419" s="276"/>
      <c r="D62419" s="277"/>
      <c r="E62419" s="278"/>
      <c r="F62419" s="279"/>
      <c r="G62419" s="279"/>
      <c r="H62419" s="279"/>
      <c r="I62419" s="280"/>
      <c r="J62419" s="276"/>
    </row>
    <row r="62420" spans="1:10" s="275" customFormat="1" x14ac:dyDescent="0.2">
      <c r="A62420" s="274"/>
      <c r="C62420" s="276"/>
      <c r="D62420" s="277"/>
      <c r="E62420" s="278"/>
      <c r="F62420" s="279"/>
      <c r="G62420" s="279"/>
      <c r="H62420" s="279"/>
      <c r="I62420" s="280"/>
      <c r="J62420" s="276"/>
    </row>
    <row r="62421" spans="1:10" s="275" customFormat="1" x14ac:dyDescent="0.2">
      <c r="A62421" s="274"/>
      <c r="C62421" s="276"/>
      <c r="D62421" s="277"/>
      <c r="E62421" s="278"/>
      <c r="F62421" s="279"/>
      <c r="G62421" s="279"/>
      <c r="H62421" s="279"/>
      <c r="I62421" s="280"/>
      <c r="J62421" s="276"/>
    </row>
    <row r="62422" spans="1:10" s="275" customFormat="1" x14ac:dyDescent="0.2">
      <c r="A62422" s="274"/>
      <c r="C62422" s="276"/>
      <c r="D62422" s="277"/>
      <c r="E62422" s="278"/>
      <c r="F62422" s="279"/>
      <c r="G62422" s="279"/>
      <c r="H62422" s="279"/>
      <c r="I62422" s="280"/>
      <c r="J62422" s="276"/>
    </row>
    <row r="62423" spans="1:10" s="275" customFormat="1" x14ac:dyDescent="0.2">
      <c r="A62423" s="274"/>
      <c r="C62423" s="276"/>
      <c r="D62423" s="277"/>
      <c r="E62423" s="278"/>
      <c r="F62423" s="279"/>
      <c r="G62423" s="279"/>
      <c r="H62423" s="279"/>
      <c r="I62423" s="280"/>
      <c r="J62423" s="276"/>
    </row>
    <row r="62424" spans="1:10" s="275" customFormat="1" x14ac:dyDescent="0.2">
      <c r="A62424" s="274"/>
      <c r="C62424" s="276"/>
      <c r="D62424" s="277"/>
      <c r="E62424" s="278"/>
      <c r="F62424" s="279"/>
      <c r="G62424" s="279"/>
      <c r="H62424" s="279"/>
      <c r="I62424" s="280"/>
      <c r="J62424" s="276"/>
    </row>
    <row r="62425" spans="1:10" s="275" customFormat="1" x14ac:dyDescent="0.2">
      <c r="A62425" s="274"/>
      <c r="C62425" s="276"/>
      <c r="D62425" s="277"/>
      <c r="E62425" s="278"/>
      <c r="F62425" s="279"/>
      <c r="G62425" s="279"/>
      <c r="H62425" s="279"/>
      <c r="I62425" s="280"/>
      <c r="J62425" s="276"/>
    </row>
    <row r="62426" spans="1:10" s="275" customFormat="1" x14ac:dyDescent="0.2">
      <c r="A62426" s="274"/>
      <c r="C62426" s="276"/>
      <c r="D62426" s="277"/>
      <c r="E62426" s="278"/>
      <c r="F62426" s="279"/>
      <c r="G62426" s="279"/>
      <c r="H62426" s="279"/>
      <c r="I62426" s="280"/>
      <c r="J62426" s="276"/>
    </row>
    <row r="62427" spans="1:10" s="275" customFormat="1" x14ac:dyDescent="0.2">
      <c r="A62427" s="274"/>
      <c r="C62427" s="276"/>
      <c r="D62427" s="277"/>
      <c r="E62427" s="278"/>
      <c r="F62427" s="279"/>
      <c r="G62427" s="279"/>
      <c r="H62427" s="279"/>
      <c r="I62427" s="280"/>
      <c r="J62427" s="276"/>
    </row>
    <row r="62428" spans="1:10" s="275" customFormat="1" x14ac:dyDescent="0.2">
      <c r="A62428" s="274"/>
      <c r="C62428" s="276"/>
      <c r="D62428" s="277"/>
      <c r="E62428" s="278"/>
      <c r="F62428" s="279"/>
      <c r="G62428" s="279"/>
      <c r="H62428" s="279"/>
      <c r="I62428" s="280"/>
      <c r="J62428" s="276"/>
    </row>
    <row r="62429" spans="1:10" s="275" customFormat="1" x14ac:dyDescent="0.2">
      <c r="A62429" s="274"/>
      <c r="C62429" s="276"/>
      <c r="D62429" s="277"/>
      <c r="E62429" s="278"/>
      <c r="F62429" s="279"/>
      <c r="G62429" s="279"/>
      <c r="H62429" s="279"/>
      <c r="I62429" s="280"/>
      <c r="J62429" s="276"/>
    </row>
    <row r="62430" spans="1:10" s="275" customFormat="1" x14ac:dyDescent="0.2">
      <c r="A62430" s="274"/>
      <c r="C62430" s="276"/>
      <c r="D62430" s="277"/>
      <c r="E62430" s="278"/>
      <c r="F62430" s="279"/>
      <c r="G62430" s="279"/>
      <c r="H62430" s="279"/>
      <c r="I62430" s="280"/>
      <c r="J62430" s="276"/>
    </row>
    <row r="62431" spans="1:10" s="275" customFormat="1" x14ac:dyDescent="0.2">
      <c r="A62431" s="274"/>
      <c r="C62431" s="276"/>
      <c r="D62431" s="277"/>
      <c r="E62431" s="278"/>
      <c r="F62431" s="279"/>
      <c r="G62431" s="279"/>
      <c r="H62431" s="279"/>
      <c r="I62431" s="280"/>
      <c r="J62431" s="276"/>
    </row>
    <row r="62432" spans="1:10" s="275" customFormat="1" x14ac:dyDescent="0.2">
      <c r="A62432" s="274"/>
      <c r="C62432" s="276"/>
      <c r="D62432" s="277"/>
      <c r="E62432" s="278"/>
      <c r="F62432" s="279"/>
      <c r="G62432" s="279"/>
      <c r="H62432" s="279"/>
      <c r="I62432" s="280"/>
      <c r="J62432" s="276"/>
    </row>
    <row r="62433" spans="1:10" s="275" customFormat="1" x14ac:dyDescent="0.2">
      <c r="A62433" s="274"/>
      <c r="C62433" s="276"/>
      <c r="D62433" s="277"/>
      <c r="E62433" s="278"/>
      <c r="F62433" s="279"/>
      <c r="G62433" s="279"/>
      <c r="H62433" s="279"/>
      <c r="I62433" s="280"/>
      <c r="J62433" s="276"/>
    </row>
    <row r="62434" spans="1:10" s="275" customFormat="1" x14ac:dyDescent="0.2">
      <c r="A62434" s="274"/>
      <c r="C62434" s="276"/>
      <c r="D62434" s="277"/>
      <c r="E62434" s="278"/>
      <c r="F62434" s="279"/>
      <c r="G62434" s="279"/>
      <c r="H62434" s="279"/>
      <c r="I62434" s="280"/>
      <c r="J62434" s="276"/>
    </row>
    <row r="62435" spans="1:10" s="275" customFormat="1" x14ac:dyDescent="0.2">
      <c r="A62435" s="274"/>
      <c r="C62435" s="276"/>
      <c r="D62435" s="277"/>
      <c r="E62435" s="278"/>
      <c r="F62435" s="279"/>
      <c r="G62435" s="279"/>
      <c r="H62435" s="279"/>
      <c r="I62435" s="280"/>
      <c r="J62435" s="276"/>
    </row>
    <row r="62436" spans="1:10" s="275" customFormat="1" x14ac:dyDescent="0.2">
      <c r="A62436" s="274"/>
      <c r="C62436" s="276"/>
      <c r="D62436" s="277"/>
      <c r="E62436" s="278"/>
      <c r="F62436" s="279"/>
      <c r="G62436" s="279"/>
      <c r="H62436" s="279"/>
      <c r="I62436" s="280"/>
      <c r="J62436" s="276"/>
    </row>
    <row r="62437" spans="1:10" s="275" customFormat="1" x14ac:dyDescent="0.2">
      <c r="A62437" s="274"/>
      <c r="C62437" s="276"/>
      <c r="D62437" s="277"/>
      <c r="E62437" s="278"/>
      <c r="F62437" s="279"/>
      <c r="G62437" s="279"/>
      <c r="H62437" s="279"/>
      <c r="I62437" s="280"/>
      <c r="J62437" s="276"/>
    </row>
    <row r="62438" spans="1:10" s="275" customFormat="1" x14ac:dyDescent="0.2">
      <c r="A62438" s="274"/>
      <c r="C62438" s="276"/>
      <c r="D62438" s="277"/>
      <c r="E62438" s="278"/>
      <c r="F62438" s="279"/>
      <c r="G62438" s="279"/>
      <c r="H62438" s="279"/>
      <c r="I62438" s="280"/>
      <c r="J62438" s="276"/>
    </row>
    <row r="62439" spans="1:10" s="275" customFormat="1" x14ac:dyDescent="0.2">
      <c r="A62439" s="274"/>
      <c r="C62439" s="276"/>
      <c r="D62439" s="277"/>
      <c r="E62439" s="278"/>
      <c r="F62439" s="279"/>
      <c r="G62439" s="279"/>
      <c r="H62439" s="279"/>
      <c r="I62439" s="280"/>
      <c r="J62439" s="276"/>
    </row>
    <row r="62440" spans="1:10" s="275" customFormat="1" x14ac:dyDescent="0.2">
      <c r="A62440" s="274"/>
      <c r="C62440" s="276"/>
      <c r="D62440" s="277"/>
      <c r="E62440" s="278"/>
      <c r="F62440" s="279"/>
      <c r="G62440" s="279"/>
      <c r="H62440" s="279"/>
      <c r="I62440" s="280"/>
      <c r="J62440" s="276"/>
    </row>
    <row r="62441" spans="1:10" s="275" customFormat="1" x14ac:dyDescent="0.2">
      <c r="A62441" s="274"/>
      <c r="C62441" s="276"/>
      <c r="D62441" s="277"/>
      <c r="E62441" s="278"/>
      <c r="F62441" s="279"/>
      <c r="G62441" s="279"/>
      <c r="H62441" s="279"/>
      <c r="I62441" s="280"/>
      <c r="J62441" s="276"/>
    </row>
    <row r="62442" spans="1:10" s="275" customFormat="1" x14ac:dyDescent="0.2">
      <c r="A62442" s="274"/>
      <c r="C62442" s="276"/>
      <c r="D62442" s="277"/>
      <c r="E62442" s="278"/>
      <c r="F62442" s="279"/>
      <c r="G62442" s="279"/>
      <c r="H62442" s="279"/>
      <c r="I62442" s="280"/>
      <c r="J62442" s="276"/>
    </row>
    <row r="62443" spans="1:10" s="275" customFormat="1" x14ac:dyDescent="0.2">
      <c r="A62443" s="274"/>
      <c r="C62443" s="276"/>
      <c r="D62443" s="277"/>
      <c r="E62443" s="278"/>
      <c r="F62443" s="279"/>
      <c r="G62443" s="279"/>
      <c r="H62443" s="279"/>
      <c r="I62443" s="280"/>
      <c r="J62443" s="276"/>
    </row>
    <row r="62444" spans="1:10" s="275" customFormat="1" x14ac:dyDescent="0.2">
      <c r="A62444" s="274"/>
      <c r="C62444" s="276"/>
      <c r="D62444" s="277"/>
      <c r="E62444" s="278"/>
      <c r="F62444" s="279"/>
      <c r="G62444" s="279"/>
      <c r="H62444" s="279"/>
      <c r="I62444" s="280"/>
      <c r="J62444" s="276"/>
    </row>
    <row r="62445" spans="1:10" s="275" customFormat="1" x14ac:dyDescent="0.2">
      <c r="A62445" s="274"/>
      <c r="C62445" s="276"/>
      <c r="D62445" s="277"/>
      <c r="E62445" s="278"/>
      <c r="F62445" s="279"/>
      <c r="G62445" s="279"/>
      <c r="H62445" s="279"/>
      <c r="I62445" s="280"/>
      <c r="J62445" s="276"/>
    </row>
    <row r="62446" spans="1:10" s="275" customFormat="1" x14ac:dyDescent="0.2">
      <c r="A62446" s="274"/>
      <c r="C62446" s="276"/>
      <c r="D62446" s="277"/>
      <c r="E62446" s="278"/>
      <c r="F62446" s="279"/>
      <c r="G62446" s="279"/>
      <c r="H62446" s="279"/>
      <c r="I62446" s="280"/>
      <c r="J62446" s="276"/>
    </row>
    <row r="62447" spans="1:10" s="275" customFormat="1" x14ac:dyDescent="0.2">
      <c r="A62447" s="274"/>
      <c r="C62447" s="276"/>
      <c r="D62447" s="277"/>
      <c r="E62447" s="278"/>
      <c r="F62447" s="279"/>
      <c r="G62447" s="279"/>
      <c r="H62447" s="279"/>
      <c r="I62447" s="280"/>
      <c r="J62447" s="276"/>
    </row>
    <row r="62448" spans="1:10" s="275" customFormat="1" x14ac:dyDescent="0.2">
      <c r="A62448" s="274"/>
      <c r="C62448" s="276"/>
      <c r="D62448" s="277"/>
      <c r="E62448" s="278"/>
      <c r="F62448" s="279"/>
      <c r="G62448" s="279"/>
      <c r="H62448" s="279"/>
      <c r="I62448" s="280"/>
      <c r="J62448" s="276"/>
    </row>
    <row r="62449" spans="1:10" s="275" customFormat="1" x14ac:dyDescent="0.2">
      <c r="A62449" s="274"/>
      <c r="C62449" s="276"/>
      <c r="D62449" s="277"/>
      <c r="E62449" s="278"/>
      <c r="F62449" s="279"/>
      <c r="G62449" s="279"/>
      <c r="H62449" s="279"/>
      <c r="I62449" s="280"/>
      <c r="J62449" s="276"/>
    </row>
    <row r="62450" spans="1:10" s="275" customFormat="1" x14ac:dyDescent="0.2">
      <c r="A62450" s="274"/>
      <c r="C62450" s="276"/>
      <c r="D62450" s="277"/>
      <c r="E62450" s="278"/>
      <c r="F62450" s="279"/>
      <c r="G62450" s="279"/>
      <c r="H62450" s="279"/>
      <c r="I62450" s="280"/>
      <c r="J62450" s="276"/>
    </row>
    <row r="62451" spans="1:10" s="275" customFormat="1" x14ac:dyDescent="0.2">
      <c r="A62451" s="274"/>
      <c r="C62451" s="276"/>
      <c r="D62451" s="277"/>
      <c r="E62451" s="278"/>
      <c r="F62451" s="279"/>
      <c r="G62451" s="279"/>
      <c r="H62451" s="279"/>
      <c r="I62451" s="280"/>
      <c r="J62451" s="276"/>
    </row>
    <row r="62452" spans="1:10" s="275" customFormat="1" x14ac:dyDescent="0.2">
      <c r="A62452" s="274"/>
      <c r="C62452" s="276"/>
      <c r="D62452" s="277"/>
      <c r="E62452" s="278"/>
      <c r="F62452" s="279"/>
      <c r="G62452" s="279"/>
      <c r="H62452" s="279"/>
      <c r="I62452" s="280"/>
      <c r="J62452" s="276"/>
    </row>
    <row r="62453" spans="1:10" s="275" customFormat="1" x14ac:dyDescent="0.2">
      <c r="A62453" s="274"/>
      <c r="C62453" s="276"/>
      <c r="D62453" s="277"/>
      <c r="E62453" s="278"/>
      <c r="F62453" s="279"/>
      <c r="G62453" s="279"/>
      <c r="H62453" s="279"/>
      <c r="I62453" s="280"/>
      <c r="J62453" s="276"/>
    </row>
    <row r="62454" spans="1:10" s="275" customFormat="1" x14ac:dyDescent="0.2">
      <c r="A62454" s="274"/>
      <c r="C62454" s="276"/>
      <c r="D62454" s="277"/>
      <c r="E62454" s="278"/>
      <c r="F62454" s="279"/>
      <c r="G62454" s="279"/>
      <c r="H62454" s="279"/>
      <c r="I62454" s="280"/>
      <c r="J62454" s="276"/>
    </row>
    <row r="62455" spans="1:10" s="275" customFormat="1" x14ac:dyDescent="0.2">
      <c r="A62455" s="274"/>
      <c r="C62455" s="276"/>
      <c r="D62455" s="277"/>
      <c r="E62455" s="278"/>
      <c r="F62455" s="279"/>
      <c r="G62455" s="279"/>
      <c r="H62455" s="279"/>
      <c r="I62455" s="280"/>
      <c r="J62455" s="276"/>
    </row>
    <row r="62456" spans="1:10" s="275" customFormat="1" x14ac:dyDescent="0.2">
      <c r="A62456" s="274"/>
      <c r="C62456" s="276"/>
      <c r="D62456" s="277"/>
      <c r="E62456" s="278"/>
      <c r="F62456" s="279"/>
      <c r="G62456" s="279"/>
      <c r="H62456" s="279"/>
      <c r="I62456" s="280"/>
      <c r="J62456" s="276"/>
    </row>
    <row r="62457" spans="1:10" s="275" customFormat="1" x14ac:dyDescent="0.2">
      <c r="A62457" s="274"/>
      <c r="C62457" s="276"/>
      <c r="D62457" s="277"/>
      <c r="E62457" s="278"/>
      <c r="F62457" s="279"/>
      <c r="G62457" s="279"/>
      <c r="H62457" s="279"/>
      <c r="I62457" s="280"/>
      <c r="J62457" s="276"/>
    </row>
    <row r="62458" spans="1:10" s="275" customFormat="1" x14ac:dyDescent="0.2">
      <c r="A62458" s="274"/>
      <c r="C62458" s="276"/>
      <c r="D62458" s="277"/>
      <c r="E62458" s="278"/>
      <c r="F62458" s="279"/>
      <c r="G62458" s="279"/>
      <c r="H62458" s="279"/>
      <c r="I62458" s="280"/>
      <c r="J62458" s="276"/>
    </row>
    <row r="62459" spans="1:10" s="275" customFormat="1" x14ac:dyDescent="0.2">
      <c r="A62459" s="274"/>
      <c r="C62459" s="276"/>
      <c r="D62459" s="277"/>
      <c r="E62459" s="278"/>
      <c r="F62459" s="279"/>
      <c r="G62459" s="279"/>
      <c r="H62459" s="279"/>
      <c r="I62459" s="280"/>
      <c r="J62459" s="276"/>
    </row>
    <row r="62460" spans="1:10" s="275" customFormat="1" x14ac:dyDescent="0.2">
      <c r="A62460" s="274"/>
      <c r="C62460" s="276"/>
      <c r="D62460" s="277"/>
      <c r="E62460" s="278"/>
      <c r="F62460" s="279"/>
      <c r="G62460" s="279"/>
      <c r="H62460" s="279"/>
      <c r="I62460" s="280"/>
      <c r="J62460" s="276"/>
    </row>
    <row r="62461" spans="1:10" s="275" customFormat="1" x14ac:dyDescent="0.2">
      <c r="A62461" s="274"/>
      <c r="C62461" s="276"/>
      <c r="D62461" s="277"/>
      <c r="E62461" s="278"/>
      <c r="F62461" s="279"/>
      <c r="G62461" s="279"/>
      <c r="H62461" s="279"/>
      <c r="I62461" s="280"/>
      <c r="J62461" s="276"/>
    </row>
    <row r="62462" spans="1:10" s="275" customFormat="1" x14ac:dyDescent="0.2">
      <c r="A62462" s="274"/>
      <c r="C62462" s="276"/>
      <c r="D62462" s="277"/>
      <c r="E62462" s="278"/>
      <c r="F62462" s="279"/>
      <c r="G62462" s="279"/>
      <c r="H62462" s="279"/>
      <c r="I62462" s="280"/>
      <c r="J62462" s="276"/>
    </row>
    <row r="62463" spans="1:10" s="275" customFormat="1" x14ac:dyDescent="0.2">
      <c r="A62463" s="274"/>
      <c r="C62463" s="276"/>
      <c r="D62463" s="277"/>
      <c r="E62463" s="278"/>
      <c r="F62463" s="279"/>
      <c r="G62463" s="279"/>
      <c r="H62463" s="279"/>
      <c r="I62463" s="280"/>
      <c r="J62463" s="276"/>
    </row>
    <row r="62464" spans="1:10" s="275" customFormat="1" x14ac:dyDescent="0.2">
      <c r="A62464" s="274"/>
      <c r="C62464" s="276"/>
      <c r="D62464" s="277"/>
      <c r="E62464" s="278"/>
      <c r="F62464" s="279"/>
      <c r="G62464" s="279"/>
      <c r="H62464" s="279"/>
      <c r="I62464" s="280"/>
      <c r="J62464" s="276"/>
    </row>
    <row r="62465" spans="1:10" s="275" customFormat="1" x14ac:dyDescent="0.2">
      <c r="A62465" s="274"/>
      <c r="C62465" s="276"/>
      <c r="D62465" s="277"/>
      <c r="E62465" s="278"/>
      <c r="F62465" s="279"/>
      <c r="G62465" s="279"/>
      <c r="H62465" s="279"/>
      <c r="I62465" s="280"/>
      <c r="J62465" s="276"/>
    </row>
    <row r="62466" spans="1:10" s="275" customFormat="1" x14ac:dyDescent="0.2">
      <c r="A62466" s="274"/>
      <c r="C62466" s="276"/>
      <c r="D62466" s="277"/>
      <c r="E62466" s="278"/>
      <c r="F62466" s="279"/>
      <c r="G62466" s="279"/>
      <c r="H62466" s="279"/>
      <c r="I62466" s="280"/>
      <c r="J62466" s="276"/>
    </row>
    <row r="62467" spans="1:10" s="275" customFormat="1" x14ac:dyDescent="0.2">
      <c r="A62467" s="274"/>
      <c r="C62467" s="276"/>
      <c r="D62467" s="277"/>
      <c r="E62467" s="278"/>
      <c r="F62467" s="279"/>
      <c r="G62467" s="279"/>
      <c r="H62467" s="279"/>
      <c r="I62467" s="280"/>
      <c r="J62467" s="276"/>
    </row>
    <row r="62468" spans="1:10" s="275" customFormat="1" x14ac:dyDescent="0.2">
      <c r="A62468" s="274"/>
      <c r="C62468" s="276"/>
      <c r="D62468" s="277"/>
      <c r="E62468" s="278"/>
      <c r="F62468" s="279"/>
      <c r="G62468" s="279"/>
      <c r="H62468" s="279"/>
      <c r="I62468" s="280"/>
      <c r="J62468" s="276"/>
    </row>
    <row r="62469" spans="1:10" s="275" customFormat="1" x14ac:dyDescent="0.2">
      <c r="A62469" s="274"/>
      <c r="C62469" s="276"/>
      <c r="D62469" s="277"/>
      <c r="E62469" s="278"/>
      <c r="F62469" s="279"/>
      <c r="G62469" s="279"/>
      <c r="H62469" s="279"/>
      <c r="I62469" s="280"/>
      <c r="J62469" s="276"/>
    </row>
    <row r="62470" spans="1:10" s="275" customFormat="1" x14ac:dyDescent="0.2">
      <c r="A62470" s="274"/>
      <c r="C62470" s="276"/>
      <c r="D62470" s="277"/>
      <c r="E62470" s="278"/>
      <c r="F62470" s="279"/>
      <c r="G62470" s="279"/>
      <c r="H62470" s="279"/>
      <c r="I62470" s="280"/>
      <c r="J62470" s="276"/>
    </row>
    <row r="62471" spans="1:10" s="275" customFormat="1" x14ac:dyDescent="0.2">
      <c r="A62471" s="274"/>
      <c r="C62471" s="276"/>
      <c r="D62471" s="277"/>
      <c r="E62471" s="278"/>
      <c r="F62471" s="279"/>
      <c r="G62471" s="279"/>
      <c r="H62471" s="279"/>
      <c r="I62471" s="280"/>
      <c r="J62471" s="276"/>
    </row>
    <row r="62472" spans="1:10" s="275" customFormat="1" x14ac:dyDescent="0.2">
      <c r="A62472" s="274"/>
      <c r="C62472" s="276"/>
      <c r="D62472" s="277"/>
      <c r="E62472" s="278"/>
      <c r="F62472" s="279"/>
      <c r="G62472" s="279"/>
      <c r="H62472" s="279"/>
      <c r="I62472" s="280"/>
      <c r="J62472" s="276"/>
    </row>
    <row r="62473" spans="1:10" s="275" customFormat="1" x14ac:dyDescent="0.2">
      <c r="A62473" s="274"/>
      <c r="C62473" s="276"/>
      <c r="D62473" s="277"/>
      <c r="E62473" s="278"/>
      <c r="F62473" s="279"/>
      <c r="G62473" s="279"/>
      <c r="H62473" s="279"/>
      <c r="I62473" s="280"/>
      <c r="J62473" s="276"/>
    </row>
    <row r="62474" spans="1:10" s="275" customFormat="1" x14ac:dyDescent="0.2">
      <c r="A62474" s="274"/>
      <c r="C62474" s="276"/>
      <c r="D62474" s="277"/>
      <c r="E62474" s="278"/>
      <c r="F62474" s="279"/>
      <c r="G62474" s="279"/>
      <c r="H62474" s="279"/>
      <c r="I62474" s="280"/>
      <c r="J62474" s="276"/>
    </row>
    <row r="62475" spans="1:10" s="275" customFormat="1" x14ac:dyDescent="0.2">
      <c r="A62475" s="274"/>
      <c r="C62475" s="276"/>
      <c r="D62475" s="277"/>
      <c r="E62475" s="278"/>
      <c r="F62475" s="279"/>
      <c r="G62475" s="279"/>
      <c r="H62475" s="279"/>
      <c r="I62475" s="280"/>
      <c r="J62475" s="276"/>
    </row>
    <row r="62476" spans="1:10" s="275" customFormat="1" x14ac:dyDescent="0.2">
      <c r="A62476" s="274"/>
      <c r="C62476" s="276"/>
      <c r="D62476" s="277"/>
      <c r="E62476" s="278"/>
      <c r="F62476" s="279"/>
      <c r="G62476" s="279"/>
      <c r="H62476" s="279"/>
      <c r="I62476" s="280"/>
      <c r="J62476" s="276"/>
    </row>
    <row r="62477" spans="1:10" s="275" customFormat="1" x14ac:dyDescent="0.2">
      <c r="A62477" s="274"/>
      <c r="C62477" s="276"/>
      <c r="D62477" s="277"/>
      <c r="E62477" s="278"/>
      <c r="F62477" s="279"/>
      <c r="G62477" s="279"/>
      <c r="H62477" s="279"/>
      <c r="I62477" s="280"/>
      <c r="J62477" s="276"/>
    </row>
    <row r="62478" spans="1:10" s="275" customFormat="1" x14ac:dyDescent="0.2">
      <c r="A62478" s="274"/>
      <c r="C62478" s="276"/>
      <c r="D62478" s="277"/>
      <c r="E62478" s="278"/>
      <c r="F62478" s="279"/>
      <c r="G62478" s="279"/>
      <c r="H62478" s="279"/>
      <c r="I62478" s="280"/>
      <c r="J62478" s="276"/>
    </row>
    <row r="62479" spans="1:10" s="275" customFormat="1" x14ac:dyDescent="0.2">
      <c r="A62479" s="274"/>
      <c r="C62479" s="276"/>
      <c r="D62479" s="277"/>
      <c r="E62479" s="278"/>
      <c r="F62479" s="279"/>
      <c r="G62479" s="279"/>
      <c r="H62479" s="279"/>
      <c r="I62479" s="280"/>
      <c r="J62479" s="276"/>
    </row>
    <row r="62480" spans="1:10" s="275" customFormat="1" x14ac:dyDescent="0.2">
      <c r="A62480" s="274"/>
      <c r="C62480" s="276"/>
      <c r="D62480" s="277"/>
      <c r="E62480" s="278"/>
      <c r="F62480" s="279"/>
      <c r="G62480" s="279"/>
      <c r="H62480" s="279"/>
      <c r="I62480" s="280"/>
      <c r="J62480" s="276"/>
    </row>
    <row r="62481" spans="1:10" s="275" customFormat="1" x14ac:dyDescent="0.2">
      <c r="A62481" s="274"/>
      <c r="C62481" s="276"/>
      <c r="D62481" s="277"/>
      <c r="E62481" s="278"/>
      <c r="F62481" s="279"/>
      <c r="G62481" s="279"/>
      <c r="H62481" s="279"/>
      <c r="I62481" s="280"/>
      <c r="J62481" s="276"/>
    </row>
    <row r="62482" spans="1:10" s="275" customFormat="1" x14ac:dyDescent="0.2">
      <c r="A62482" s="274"/>
      <c r="C62482" s="276"/>
      <c r="D62482" s="277"/>
      <c r="E62482" s="278"/>
      <c r="F62482" s="279"/>
      <c r="G62482" s="279"/>
      <c r="H62482" s="279"/>
      <c r="I62482" s="280"/>
      <c r="J62482" s="276"/>
    </row>
    <row r="62483" spans="1:10" s="275" customFormat="1" x14ac:dyDescent="0.2">
      <c r="A62483" s="274"/>
      <c r="C62483" s="276"/>
      <c r="D62483" s="277"/>
      <c r="E62483" s="278"/>
      <c r="F62483" s="279"/>
      <c r="G62483" s="279"/>
      <c r="H62483" s="279"/>
      <c r="I62483" s="280"/>
      <c r="J62483" s="276"/>
    </row>
    <row r="62484" spans="1:10" s="275" customFormat="1" x14ac:dyDescent="0.2">
      <c r="A62484" s="274"/>
      <c r="C62484" s="276"/>
      <c r="D62484" s="277"/>
      <c r="E62484" s="278"/>
      <c r="F62484" s="279"/>
      <c r="G62484" s="279"/>
      <c r="H62484" s="279"/>
      <c r="I62484" s="280"/>
      <c r="J62484" s="276"/>
    </row>
    <row r="62485" spans="1:10" s="275" customFormat="1" x14ac:dyDescent="0.2">
      <c r="A62485" s="274"/>
      <c r="C62485" s="276"/>
      <c r="D62485" s="277"/>
      <c r="E62485" s="278"/>
      <c r="F62485" s="279"/>
      <c r="G62485" s="279"/>
      <c r="H62485" s="279"/>
      <c r="I62485" s="280"/>
      <c r="J62485" s="276"/>
    </row>
    <row r="62486" spans="1:10" s="275" customFormat="1" x14ac:dyDescent="0.2">
      <c r="A62486" s="274"/>
      <c r="C62486" s="276"/>
      <c r="D62486" s="277"/>
      <c r="E62486" s="278"/>
      <c r="F62486" s="279"/>
      <c r="G62486" s="279"/>
      <c r="H62486" s="279"/>
      <c r="I62486" s="280"/>
      <c r="J62486" s="276"/>
    </row>
    <row r="62487" spans="1:10" s="275" customFormat="1" x14ac:dyDescent="0.2">
      <c r="A62487" s="274"/>
      <c r="C62487" s="276"/>
      <c r="D62487" s="277"/>
      <c r="E62487" s="278"/>
      <c r="F62487" s="279"/>
      <c r="G62487" s="279"/>
      <c r="H62487" s="279"/>
      <c r="I62487" s="280"/>
      <c r="J62487" s="276"/>
    </row>
    <row r="62488" spans="1:10" s="275" customFormat="1" x14ac:dyDescent="0.2">
      <c r="A62488" s="274"/>
      <c r="C62488" s="276"/>
      <c r="D62488" s="277"/>
      <c r="E62488" s="278"/>
      <c r="F62488" s="279"/>
      <c r="G62488" s="279"/>
      <c r="H62488" s="279"/>
      <c r="I62488" s="280"/>
      <c r="J62488" s="276"/>
    </row>
    <row r="62489" spans="1:10" s="275" customFormat="1" x14ac:dyDescent="0.2">
      <c r="A62489" s="274"/>
      <c r="C62489" s="276"/>
      <c r="D62489" s="277"/>
      <c r="E62489" s="278"/>
      <c r="F62489" s="279"/>
      <c r="G62489" s="279"/>
      <c r="H62489" s="279"/>
      <c r="I62489" s="280"/>
      <c r="J62489" s="276"/>
    </row>
    <row r="62490" spans="1:10" s="275" customFormat="1" x14ac:dyDescent="0.2">
      <c r="A62490" s="274"/>
      <c r="C62490" s="276"/>
      <c r="D62490" s="277"/>
      <c r="E62490" s="278"/>
      <c r="F62490" s="279"/>
      <c r="G62490" s="279"/>
      <c r="H62490" s="279"/>
      <c r="I62490" s="280"/>
      <c r="J62490" s="276"/>
    </row>
    <row r="62491" spans="1:10" s="275" customFormat="1" x14ac:dyDescent="0.2">
      <c r="A62491" s="274"/>
      <c r="C62491" s="276"/>
      <c r="D62491" s="277"/>
      <c r="E62491" s="278"/>
      <c r="F62491" s="279"/>
      <c r="G62491" s="279"/>
      <c r="H62491" s="279"/>
      <c r="I62491" s="280"/>
      <c r="J62491" s="276"/>
    </row>
    <row r="62492" spans="1:10" s="275" customFormat="1" x14ac:dyDescent="0.2">
      <c r="A62492" s="274"/>
      <c r="C62492" s="276"/>
      <c r="D62492" s="277"/>
      <c r="E62492" s="278"/>
      <c r="F62492" s="279"/>
      <c r="G62492" s="279"/>
      <c r="H62492" s="279"/>
      <c r="I62492" s="280"/>
      <c r="J62492" s="276"/>
    </row>
    <row r="62493" spans="1:10" s="275" customFormat="1" x14ac:dyDescent="0.2">
      <c r="A62493" s="274"/>
      <c r="C62493" s="276"/>
      <c r="D62493" s="277"/>
      <c r="E62493" s="278"/>
      <c r="F62493" s="279"/>
      <c r="G62493" s="279"/>
      <c r="H62493" s="279"/>
      <c r="I62493" s="280"/>
      <c r="J62493" s="276"/>
    </row>
    <row r="62494" spans="1:10" s="275" customFormat="1" x14ac:dyDescent="0.2">
      <c r="A62494" s="274"/>
      <c r="C62494" s="276"/>
      <c r="D62494" s="277"/>
      <c r="E62494" s="278"/>
      <c r="F62494" s="279"/>
      <c r="G62494" s="279"/>
      <c r="H62494" s="279"/>
      <c r="I62494" s="280"/>
      <c r="J62494" s="276"/>
    </row>
    <row r="62495" spans="1:10" s="275" customFormat="1" x14ac:dyDescent="0.2">
      <c r="A62495" s="274"/>
      <c r="C62495" s="276"/>
      <c r="D62495" s="277"/>
      <c r="E62495" s="278"/>
      <c r="F62495" s="279"/>
      <c r="G62495" s="279"/>
      <c r="H62495" s="279"/>
      <c r="I62495" s="280"/>
      <c r="J62495" s="276"/>
    </row>
    <row r="62496" spans="1:10" s="275" customFormat="1" x14ac:dyDescent="0.2">
      <c r="A62496" s="274"/>
      <c r="C62496" s="276"/>
      <c r="D62496" s="277"/>
      <c r="E62496" s="278"/>
      <c r="F62496" s="279"/>
      <c r="G62496" s="279"/>
      <c r="H62496" s="279"/>
      <c r="I62496" s="280"/>
      <c r="J62496" s="276"/>
    </row>
    <row r="62497" spans="1:10" s="275" customFormat="1" x14ac:dyDescent="0.2">
      <c r="A62497" s="274"/>
      <c r="C62497" s="276"/>
      <c r="D62497" s="277"/>
      <c r="E62497" s="278"/>
      <c r="F62497" s="279"/>
      <c r="G62497" s="279"/>
      <c r="H62497" s="279"/>
      <c r="I62497" s="280"/>
      <c r="J62497" s="276"/>
    </row>
    <row r="62498" spans="1:10" s="275" customFormat="1" x14ac:dyDescent="0.2">
      <c r="A62498" s="274"/>
      <c r="C62498" s="276"/>
      <c r="D62498" s="277"/>
      <c r="E62498" s="278"/>
      <c r="F62498" s="279"/>
      <c r="G62498" s="279"/>
      <c r="H62498" s="279"/>
      <c r="I62498" s="280"/>
      <c r="J62498" s="276"/>
    </row>
    <row r="62499" spans="1:10" s="275" customFormat="1" x14ac:dyDescent="0.2">
      <c r="A62499" s="274"/>
      <c r="C62499" s="276"/>
      <c r="D62499" s="277"/>
      <c r="E62499" s="278"/>
      <c r="F62499" s="279"/>
      <c r="G62499" s="279"/>
      <c r="H62499" s="279"/>
      <c r="I62499" s="280"/>
      <c r="J62499" s="276"/>
    </row>
    <row r="62500" spans="1:10" s="275" customFormat="1" x14ac:dyDescent="0.2">
      <c r="A62500" s="274"/>
      <c r="C62500" s="276"/>
      <c r="D62500" s="277"/>
      <c r="E62500" s="278"/>
      <c r="F62500" s="279"/>
      <c r="G62500" s="279"/>
      <c r="H62500" s="279"/>
      <c r="I62500" s="280"/>
      <c r="J62500" s="276"/>
    </row>
    <row r="62501" spans="1:10" s="275" customFormat="1" x14ac:dyDescent="0.2">
      <c r="A62501" s="274"/>
      <c r="C62501" s="276"/>
      <c r="D62501" s="277"/>
      <c r="E62501" s="278"/>
      <c r="F62501" s="279"/>
      <c r="G62501" s="279"/>
      <c r="H62501" s="279"/>
      <c r="I62501" s="280"/>
      <c r="J62501" s="276"/>
    </row>
    <row r="62502" spans="1:10" s="275" customFormat="1" x14ac:dyDescent="0.2">
      <c r="A62502" s="274"/>
      <c r="C62502" s="276"/>
      <c r="D62502" s="277"/>
      <c r="E62502" s="278"/>
      <c r="F62502" s="279"/>
      <c r="G62502" s="279"/>
      <c r="H62502" s="279"/>
      <c r="I62502" s="280"/>
      <c r="J62502" s="276"/>
    </row>
    <row r="62503" spans="1:10" s="275" customFormat="1" x14ac:dyDescent="0.2">
      <c r="A62503" s="274"/>
      <c r="C62503" s="276"/>
      <c r="D62503" s="277"/>
      <c r="E62503" s="278"/>
      <c r="F62503" s="279"/>
      <c r="G62503" s="279"/>
      <c r="H62503" s="279"/>
      <c r="I62503" s="280"/>
      <c r="J62503" s="276"/>
    </row>
    <row r="62504" spans="1:10" s="275" customFormat="1" x14ac:dyDescent="0.2">
      <c r="A62504" s="274"/>
      <c r="C62504" s="276"/>
      <c r="D62504" s="277"/>
      <c r="E62504" s="278"/>
      <c r="F62504" s="279"/>
      <c r="G62504" s="279"/>
      <c r="H62504" s="279"/>
      <c r="I62504" s="280"/>
      <c r="J62504" s="276"/>
    </row>
    <row r="62505" spans="1:10" s="275" customFormat="1" x14ac:dyDescent="0.2">
      <c r="A62505" s="274"/>
      <c r="C62505" s="276"/>
      <c r="D62505" s="277"/>
      <c r="E62505" s="278"/>
      <c r="F62505" s="279"/>
      <c r="G62505" s="279"/>
      <c r="H62505" s="279"/>
      <c r="I62505" s="280"/>
      <c r="J62505" s="276"/>
    </row>
    <row r="62506" spans="1:10" s="275" customFormat="1" x14ac:dyDescent="0.2">
      <c r="A62506" s="274"/>
      <c r="C62506" s="276"/>
      <c r="D62506" s="277"/>
      <c r="E62506" s="278"/>
      <c r="F62506" s="279"/>
      <c r="G62506" s="279"/>
      <c r="H62506" s="279"/>
      <c r="I62506" s="280"/>
      <c r="J62506" s="276"/>
    </row>
    <row r="62507" spans="1:10" s="275" customFormat="1" x14ac:dyDescent="0.2">
      <c r="A62507" s="274"/>
      <c r="C62507" s="276"/>
      <c r="D62507" s="277"/>
      <c r="E62507" s="278"/>
      <c r="F62507" s="279"/>
      <c r="G62507" s="279"/>
      <c r="H62507" s="279"/>
      <c r="I62507" s="280"/>
      <c r="J62507" s="276"/>
    </row>
    <row r="62508" spans="1:10" s="275" customFormat="1" x14ac:dyDescent="0.2">
      <c r="A62508" s="274"/>
      <c r="C62508" s="276"/>
      <c r="D62508" s="277"/>
      <c r="E62508" s="278"/>
      <c r="F62508" s="279"/>
      <c r="G62508" s="279"/>
      <c r="H62508" s="279"/>
      <c r="I62508" s="280"/>
      <c r="J62508" s="276"/>
    </row>
    <row r="62509" spans="1:10" s="275" customFormat="1" x14ac:dyDescent="0.2">
      <c r="A62509" s="274"/>
      <c r="C62509" s="276"/>
      <c r="D62509" s="277"/>
      <c r="E62509" s="278"/>
      <c r="F62509" s="279"/>
      <c r="G62509" s="279"/>
      <c r="H62509" s="279"/>
      <c r="I62509" s="280"/>
      <c r="J62509" s="276"/>
    </row>
    <row r="62510" spans="1:10" s="275" customFormat="1" x14ac:dyDescent="0.2">
      <c r="A62510" s="274"/>
      <c r="C62510" s="276"/>
      <c r="D62510" s="277"/>
      <c r="E62510" s="278"/>
      <c r="F62510" s="279"/>
      <c r="G62510" s="279"/>
      <c r="H62510" s="279"/>
      <c r="I62510" s="280"/>
      <c r="J62510" s="276"/>
    </row>
    <row r="62511" spans="1:10" s="275" customFormat="1" x14ac:dyDescent="0.2">
      <c r="A62511" s="274"/>
      <c r="C62511" s="276"/>
      <c r="D62511" s="277"/>
      <c r="E62511" s="278"/>
      <c r="F62511" s="279"/>
      <c r="G62511" s="279"/>
      <c r="H62511" s="279"/>
      <c r="I62511" s="280"/>
      <c r="J62511" s="276"/>
    </row>
    <row r="62512" spans="1:10" s="275" customFormat="1" x14ac:dyDescent="0.2">
      <c r="A62512" s="274"/>
      <c r="C62512" s="276"/>
      <c r="D62512" s="277"/>
      <c r="E62512" s="278"/>
      <c r="F62512" s="279"/>
      <c r="G62512" s="279"/>
      <c r="H62512" s="279"/>
      <c r="I62512" s="280"/>
      <c r="J62512" s="276"/>
    </row>
    <row r="62513" spans="1:10" s="275" customFormat="1" x14ac:dyDescent="0.2">
      <c r="A62513" s="274"/>
      <c r="C62513" s="276"/>
      <c r="D62513" s="277"/>
      <c r="E62513" s="278"/>
      <c r="F62513" s="279"/>
      <c r="G62513" s="279"/>
      <c r="H62513" s="279"/>
      <c r="I62513" s="280"/>
      <c r="J62513" s="276"/>
    </row>
    <row r="62514" spans="1:10" s="275" customFormat="1" x14ac:dyDescent="0.2">
      <c r="A62514" s="274"/>
      <c r="C62514" s="276"/>
      <c r="D62514" s="277"/>
      <c r="E62514" s="278"/>
      <c r="F62514" s="279"/>
      <c r="G62514" s="279"/>
      <c r="H62514" s="279"/>
      <c r="I62514" s="280"/>
      <c r="J62514" s="276"/>
    </row>
    <row r="62515" spans="1:10" s="275" customFormat="1" x14ac:dyDescent="0.2">
      <c r="A62515" s="274"/>
      <c r="C62515" s="276"/>
      <c r="D62515" s="277"/>
      <c r="E62515" s="278"/>
      <c r="F62515" s="279"/>
      <c r="G62515" s="279"/>
      <c r="H62515" s="279"/>
      <c r="I62515" s="280"/>
      <c r="J62515" s="276"/>
    </row>
    <row r="62516" spans="1:10" s="275" customFormat="1" x14ac:dyDescent="0.2">
      <c r="A62516" s="274"/>
      <c r="C62516" s="276"/>
      <c r="D62516" s="277"/>
      <c r="E62516" s="278"/>
      <c r="F62516" s="279"/>
      <c r="G62516" s="279"/>
      <c r="H62516" s="279"/>
      <c r="I62516" s="280"/>
      <c r="J62516" s="276"/>
    </row>
    <row r="62517" spans="1:10" s="275" customFormat="1" x14ac:dyDescent="0.2">
      <c r="A62517" s="274"/>
      <c r="C62517" s="276"/>
      <c r="D62517" s="277"/>
      <c r="E62517" s="278"/>
      <c r="F62517" s="279"/>
      <c r="G62517" s="279"/>
      <c r="H62517" s="279"/>
      <c r="I62517" s="280"/>
      <c r="J62517" s="276"/>
    </row>
    <row r="62518" spans="1:10" s="275" customFormat="1" x14ac:dyDescent="0.2">
      <c r="A62518" s="274"/>
      <c r="C62518" s="276"/>
      <c r="D62518" s="277"/>
      <c r="E62518" s="278"/>
      <c r="F62518" s="279"/>
      <c r="G62518" s="279"/>
      <c r="H62518" s="279"/>
      <c r="I62518" s="280"/>
      <c r="J62518" s="276"/>
    </row>
    <row r="62519" spans="1:10" s="275" customFormat="1" x14ac:dyDescent="0.2">
      <c r="A62519" s="274"/>
      <c r="C62519" s="276"/>
      <c r="D62519" s="277"/>
      <c r="E62519" s="278"/>
      <c r="F62519" s="279"/>
      <c r="G62519" s="279"/>
      <c r="H62519" s="279"/>
      <c r="I62519" s="280"/>
      <c r="J62519" s="276"/>
    </row>
    <row r="62520" spans="1:10" s="275" customFormat="1" x14ac:dyDescent="0.2">
      <c r="A62520" s="274"/>
      <c r="C62520" s="276"/>
      <c r="D62520" s="277"/>
      <c r="E62520" s="278"/>
      <c r="F62520" s="279"/>
      <c r="G62520" s="279"/>
      <c r="H62520" s="279"/>
      <c r="I62520" s="280"/>
      <c r="J62520" s="276"/>
    </row>
    <row r="62521" spans="1:10" s="275" customFormat="1" x14ac:dyDescent="0.2">
      <c r="A62521" s="274"/>
      <c r="C62521" s="276"/>
      <c r="D62521" s="277"/>
      <c r="E62521" s="278"/>
      <c r="F62521" s="279"/>
      <c r="G62521" s="279"/>
      <c r="H62521" s="279"/>
      <c r="I62521" s="280"/>
      <c r="J62521" s="276"/>
    </row>
    <row r="62522" spans="1:10" s="275" customFormat="1" x14ac:dyDescent="0.2">
      <c r="A62522" s="274"/>
      <c r="C62522" s="276"/>
      <c r="D62522" s="277"/>
      <c r="E62522" s="278"/>
      <c r="F62522" s="279"/>
      <c r="G62522" s="279"/>
      <c r="H62522" s="279"/>
      <c r="I62522" s="280"/>
      <c r="J62522" s="276"/>
    </row>
    <row r="62523" spans="1:10" s="275" customFormat="1" x14ac:dyDescent="0.2">
      <c r="A62523" s="274"/>
      <c r="C62523" s="276"/>
      <c r="D62523" s="277"/>
      <c r="E62523" s="278"/>
      <c r="F62523" s="279"/>
      <c r="G62523" s="279"/>
      <c r="H62523" s="279"/>
      <c r="I62523" s="280"/>
      <c r="J62523" s="276"/>
    </row>
    <row r="62524" spans="1:10" s="275" customFormat="1" x14ac:dyDescent="0.2">
      <c r="A62524" s="274"/>
      <c r="C62524" s="276"/>
      <c r="D62524" s="277"/>
      <c r="E62524" s="278"/>
      <c r="F62524" s="279"/>
      <c r="G62524" s="279"/>
      <c r="H62524" s="279"/>
      <c r="I62524" s="280"/>
      <c r="J62524" s="276"/>
    </row>
    <row r="62525" spans="1:10" s="275" customFormat="1" x14ac:dyDescent="0.2">
      <c r="A62525" s="274"/>
      <c r="C62525" s="276"/>
      <c r="D62525" s="277"/>
      <c r="E62525" s="278"/>
      <c r="F62525" s="279"/>
      <c r="G62525" s="279"/>
      <c r="H62525" s="279"/>
      <c r="I62525" s="280"/>
      <c r="J62525" s="276"/>
    </row>
    <row r="62526" spans="1:10" s="275" customFormat="1" x14ac:dyDescent="0.2">
      <c r="A62526" s="274"/>
      <c r="C62526" s="276"/>
      <c r="D62526" s="277"/>
      <c r="E62526" s="278"/>
      <c r="F62526" s="279"/>
      <c r="G62526" s="279"/>
      <c r="H62526" s="279"/>
      <c r="I62526" s="280"/>
      <c r="J62526" s="276"/>
    </row>
    <row r="62527" spans="1:10" s="275" customFormat="1" x14ac:dyDescent="0.2">
      <c r="A62527" s="274"/>
      <c r="C62527" s="276"/>
      <c r="D62527" s="277"/>
      <c r="E62527" s="278"/>
      <c r="F62527" s="279"/>
      <c r="G62527" s="279"/>
      <c r="H62527" s="279"/>
      <c r="I62527" s="280"/>
      <c r="J62527" s="276"/>
    </row>
    <row r="62528" spans="1:10" s="275" customFormat="1" x14ac:dyDescent="0.2">
      <c r="A62528" s="274"/>
      <c r="C62528" s="276"/>
      <c r="D62528" s="277"/>
      <c r="E62528" s="278"/>
      <c r="F62528" s="279"/>
      <c r="G62528" s="279"/>
      <c r="H62528" s="279"/>
      <c r="I62528" s="280"/>
      <c r="J62528" s="276"/>
    </row>
    <row r="62529" spans="1:10" s="275" customFormat="1" x14ac:dyDescent="0.2">
      <c r="A62529" s="274"/>
      <c r="C62529" s="276"/>
      <c r="D62529" s="277"/>
      <c r="E62529" s="278"/>
      <c r="F62529" s="279"/>
      <c r="G62529" s="279"/>
      <c r="H62529" s="279"/>
      <c r="I62529" s="280"/>
      <c r="J62529" s="276"/>
    </row>
    <row r="62530" spans="1:10" s="275" customFormat="1" x14ac:dyDescent="0.2">
      <c r="A62530" s="274"/>
      <c r="C62530" s="276"/>
      <c r="D62530" s="277"/>
      <c r="E62530" s="278"/>
      <c r="F62530" s="279"/>
      <c r="G62530" s="279"/>
      <c r="H62530" s="279"/>
      <c r="I62530" s="280"/>
      <c r="J62530" s="276"/>
    </row>
    <row r="62531" spans="1:10" s="275" customFormat="1" x14ac:dyDescent="0.2">
      <c r="A62531" s="274"/>
      <c r="C62531" s="276"/>
      <c r="D62531" s="277"/>
      <c r="E62531" s="278"/>
      <c r="F62531" s="279"/>
      <c r="G62531" s="279"/>
      <c r="H62531" s="279"/>
      <c r="I62531" s="280"/>
      <c r="J62531" s="276"/>
    </row>
    <row r="62532" spans="1:10" s="275" customFormat="1" x14ac:dyDescent="0.2">
      <c r="A62532" s="274"/>
      <c r="C62532" s="276"/>
      <c r="D62532" s="277"/>
      <c r="E62532" s="278"/>
      <c r="F62532" s="279"/>
      <c r="G62532" s="279"/>
      <c r="H62532" s="279"/>
      <c r="I62532" s="280"/>
      <c r="J62532" s="276"/>
    </row>
    <row r="62533" spans="1:10" s="275" customFormat="1" x14ac:dyDescent="0.2">
      <c r="A62533" s="274"/>
      <c r="C62533" s="276"/>
      <c r="D62533" s="277"/>
      <c r="E62533" s="278"/>
      <c r="F62533" s="279"/>
      <c r="G62533" s="279"/>
      <c r="H62533" s="279"/>
      <c r="I62533" s="280"/>
      <c r="J62533" s="276"/>
    </row>
    <row r="62534" spans="1:10" s="275" customFormat="1" x14ac:dyDescent="0.2">
      <c r="A62534" s="274"/>
      <c r="C62534" s="276"/>
      <c r="D62534" s="277"/>
      <c r="E62534" s="278"/>
      <c r="F62534" s="279"/>
      <c r="G62534" s="279"/>
      <c r="H62534" s="279"/>
      <c r="I62534" s="280"/>
      <c r="J62534" s="276"/>
    </row>
    <row r="62535" spans="1:10" s="275" customFormat="1" x14ac:dyDescent="0.2">
      <c r="A62535" s="274"/>
      <c r="C62535" s="276"/>
      <c r="D62535" s="277"/>
      <c r="E62535" s="278"/>
      <c r="F62535" s="279"/>
      <c r="G62535" s="279"/>
      <c r="H62535" s="279"/>
      <c r="I62535" s="280"/>
      <c r="J62535" s="276"/>
    </row>
    <row r="62536" spans="1:10" s="275" customFormat="1" x14ac:dyDescent="0.2">
      <c r="A62536" s="274"/>
      <c r="C62536" s="276"/>
      <c r="D62536" s="277"/>
      <c r="E62536" s="278"/>
      <c r="F62536" s="279"/>
      <c r="G62536" s="279"/>
      <c r="H62536" s="279"/>
      <c r="I62536" s="280"/>
      <c r="J62536" s="276"/>
    </row>
    <row r="62537" spans="1:10" s="275" customFormat="1" x14ac:dyDescent="0.2">
      <c r="A62537" s="274"/>
      <c r="C62537" s="276"/>
      <c r="D62537" s="277"/>
      <c r="E62537" s="278"/>
      <c r="F62537" s="279"/>
      <c r="G62537" s="279"/>
      <c r="H62537" s="279"/>
      <c r="I62537" s="280"/>
      <c r="J62537" s="276"/>
    </row>
    <row r="62538" spans="1:10" s="275" customFormat="1" x14ac:dyDescent="0.2">
      <c r="A62538" s="274"/>
      <c r="C62538" s="276"/>
      <c r="D62538" s="277"/>
      <c r="E62538" s="278"/>
      <c r="F62538" s="279"/>
      <c r="G62538" s="279"/>
      <c r="H62538" s="279"/>
      <c r="I62538" s="280"/>
      <c r="J62538" s="276"/>
    </row>
    <row r="62539" spans="1:10" s="275" customFormat="1" x14ac:dyDescent="0.2">
      <c r="A62539" s="274"/>
      <c r="C62539" s="276"/>
      <c r="D62539" s="277"/>
      <c r="E62539" s="278"/>
      <c r="F62539" s="279"/>
      <c r="G62539" s="279"/>
      <c r="H62539" s="279"/>
      <c r="I62539" s="280"/>
      <c r="J62539" s="276"/>
    </row>
    <row r="62540" spans="1:10" s="275" customFormat="1" x14ac:dyDescent="0.2">
      <c r="A62540" s="274"/>
      <c r="C62540" s="276"/>
      <c r="D62540" s="277"/>
      <c r="E62540" s="278"/>
      <c r="F62540" s="279"/>
      <c r="G62540" s="279"/>
      <c r="H62540" s="279"/>
      <c r="I62540" s="280"/>
      <c r="J62540" s="276"/>
    </row>
    <row r="62541" spans="1:10" s="275" customFormat="1" x14ac:dyDescent="0.2">
      <c r="A62541" s="274"/>
      <c r="C62541" s="276"/>
      <c r="D62541" s="277"/>
      <c r="E62541" s="278"/>
      <c r="F62541" s="279"/>
      <c r="G62541" s="279"/>
      <c r="H62541" s="279"/>
      <c r="I62541" s="280"/>
      <c r="J62541" s="276"/>
    </row>
    <row r="62542" spans="1:10" s="275" customFormat="1" x14ac:dyDescent="0.2">
      <c r="A62542" s="274"/>
      <c r="C62542" s="276"/>
      <c r="D62542" s="277"/>
      <c r="E62542" s="278"/>
      <c r="F62542" s="279"/>
      <c r="G62542" s="279"/>
      <c r="H62542" s="279"/>
      <c r="I62542" s="280"/>
      <c r="J62542" s="276"/>
    </row>
    <row r="62543" spans="1:10" s="275" customFormat="1" x14ac:dyDescent="0.2">
      <c r="A62543" s="274"/>
      <c r="C62543" s="276"/>
      <c r="D62543" s="277"/>
      <c r="E62543" s="278"/>
      <c r="F62543" s="279"/>
      <c r="G62543" s="279"/>
      <c r="H62543" s="279"/>
      <c r="I62543" s="280"/>
      <c r="J62543" s="276"/>
    </row>
    <row r="62544" spans="1:10" s="275" customFormat="1" x14ac:dyDescent="0.2">
      <c r="A62544" s="274"/>
      <c r="C62544" s="276"/>
      <c r="D62544" s="277"/>
      <c r="E62544" s="278"/>
      <c r="F62544" s="279"/>
      <c r="G62544" s="279"/>
      <c r="H62544" s="279"/>
      <c r="I62544" s="280"/>
      <c r="J62544" s="276"/>
    </row>
    <row r="62545" spans="1:10" s="275" customFormat="1" x14ac:dyDescent="0.2">
      <c r="A62545" s="274"/>
      <c r="C62545" s="276"/>
      <c r="D62545" s="277"/>
      <c r="E62545" s="278"/>
      <c r="F62545" s="279"/>
      <c r="G62545" s="279"/>
      <c r="H62545" s="279"/>
      <c r="I62545" s="280"/>
      <c r="J62545" s="276"/>
    </row>
    <row r="62546" spans="1:10" s="275" customFormat="1" x14ac:dyDescent="0.2">
      <c r="A62546" s="274"/>
      <c r="C62546" s="276"/>
      <c r="D62546" s="277"/>
      <c r="E62546" s="278"/>
      <c r="F62546" s="279"/>
      <c r="G62546" s="279"/>
      <c r="H62546" s="279"/>
      <c r="I62546" s="280"/>
      <c r="J62546" s="276"/>
    </row>
    <row r="62547" spans="1:10" s="275" customFormat="1" x14ac:dyDescent="0.2">
      <c r="A62547" s="274"/>
      <c r="C62547" s="276"/>
      <c r="D62547" s="277"/>
      <c r="E62547" s="278"/>
      <c r="F62547" s="279"/>
      <c r="G62547" s="279"/>
      <c r="H62547" s="279"/>
      <c r="I62547" s="280"/>
      <c r="J62547" s="276"/>
    </row>
    <row r="62548" spans="1:10" s="275" customFormat="1" x14ac:dyDescent="0.2">
      <c r="A62548" s="274"/>
      <c r="C62548" s="276"/>
      <c r="D62548" s="277"/>
      <c r="E62548" s="278"/>
      <c r="F62548" s="279"/>
      <c r="G62548" s="279"/>
      <c r="H62548" s="279"/>
      <c r="I62548" s="280"/>
      <c r="J62548" s="276"/>
    </row>
    <row r="62549" spans="1:10" s="275" customFormat="1" x14ac:dyDescent="0.2">
      <c r="A62549" s="274"/>
      <c r="C62549" s="276"/>
      <c r="D62549" s="277"/>
      <c r="E62549" s="278"/>
      <c r="F62549" s="279"/>
      <c r="G62549" s="279"/>
      <c r="H62549" s="279"/>
      <c r="I62549" s="280"/>
      <c r="J62549" s="276"/>
    </row>
    <row r="62550" spans="1:10" s="275" customFormat="1" x14ac:dyDescent="0.2">
      <c r="A62550" s="274"/>
      <c r="C62550" s="276"/>
      <c r="D62550" s="277"/>
      <c r="E62550" s="278"/>
      <c r="F62550" s="279"/>
      <c r="G62550" s="279"/>
      <c r="H62550" s="279"/>
      <c r="I62550" s="280"/>
      <c r="J62550" s="276"/>
    </row>
    <row r="62551" spans="1:10" s="275" customFormat="1" x14ac:dyDescent="0.2">
      <c r="A62551" s="274"/>
      <c r="C62551" s="276"/>
      <c r="D62551" s="277"/>
      <c r="E62551" s="278"/>
      <c r="F62551" s="279"/>
      <c r="G62551" s="279"/>
      <c r="H62551" s="279"/>
      <c r="I62551" s="280"/>
      <c r="J62551" s="276"/>
    </row>
    <row r="62552" spans="1:10" s="275" customFormat="1" x14ac:dyDescent="0.2">
      <c r="A62552" s="274"/>
      <c r="C62552" s="276"/>
      <c r="D62552" s="277"/>
      <c r="E62552" s="278"/>
      <c r="F62552" s="279"/>
      <c r="G62552" s="279"/>
      <c r="H62552" s="279"/>
      <c r="I62552" s="280"/>
      <c r="J62552" s="276"/>
    </row>
    <row r="62553" spans="1:10" s="275" customFormat="1" x14ac:dyDescent="0.2">
      <c r="A62553" s="274"/>
      <c r="C62553" s="276"/>
      <c r="D62553" s="277"/>
      <c r="E62553" s="278"/>
      <c r="F62553" s="279"/>
      <c r="G62553" s="279"/>
      <c r="H62553" s="279"/>
      <c r="I62553" s="280"/>
      <c r="J62553" s="276"/>
    </row>
    <row r="62554" spans="1:10" s="275" customFormat="1" x14ac:dyDescent="0.2">
      <c r="A62554" s="274"/>
      <c r="C62554" s="276"/>
      <c r="D62554" s="277"/>
      <c r="E62554" s="278"/>
      <c r="F62554" s="279"/>
      <c r="G62554" s="279"/>
      <c r="H62554" s="279"/>
      <c r="I62554" s="280"/>
      <c r="J62554" s="276"/>
    </row>
    <row r="62555" spans="1:10" s="275" customFormat="1" x14ac:dyDescent="0.2">
      <c r="A62555" s="274"/>
      <c r="C62555" s="276"/>
      <c r="D62555" s="277"/>
      <c r="E62555" s="278"/>
      <c r="F62555" s="279"/>
      <c r="G62555" s="279"/>
      <c r="H62555" s="279"/>
      <c r="I62555" s="280"/>
      <c r="J62555" s="276"/>
    </row>
    <row r="62556" spans="1:10" s="275" customFormat="1" x14ac:dyDescent="0.2">
      <c r="A62556" s="274"/>
      <c r="C62556" s="276"/>
      <c r="D62556" s="277"/>
      <c r="E62556" s="278"/>
      <c r="F62556" s="279"/>
      <c r="G62556" s="279"/>
      <c r="H62556" s="279"/>
      <c r="I62556" s="280"/>
      <c r="J62556" s="276"/>
    </row>
    <row r="62557" spans="1:10" s="275" customFormat="1" x14ac:dyDescent="0.2">
      <c r="A62557" s="274"/>
      <c r="C62557" s="276"/>
      <c r="D62557" s="277"/>
      <c r="E62557" s="278"/>
      <c r="F62557" s="279"/>
      <c r="G62557" s="279"/>
      <c r="H62557" s="279"/>
      <c r="I62557" s="280"/>
      <c r="J62557" s="276"/>
    </row>
    <row r="62558" spans="1:10" s="275" customFormat="1" x14ac:dyDescent="0.2">
      <c r="A62558" s="274"/>
      <c r="C62558" s="276"/>
      <c r="D62558" s="277"/>
      <c r="E62558" s="278"/>
      <c r="F62558" s="279"/>
      <c r="G62558" s="279"/>
      <c r="H62558" s="279"/>
      <c r="I62558" s="280"/>
      <c r="J62558" s="276"/>
    </row>
    <row r="62559" spans="1:10" s="275" customFormat="1" x14ac:dyDescent="0.2">
      <c r="A62559" s="274"/>
      <c r="C62559" s="276"/>
      <c r="D62559" s="277"/>
      <c r="E62559" s="278"/>
      <c r="F62559" s="279"/>
      <c r="G62559" s="279"/>
      <c r="H62559" s="279"/>
      <c r="I62559" s="280"/>
      <c r="J62559" s="276"/>
    </row>
    <row r="62560" spans="1:10" s="275" customFormat="1" x14ac:dyDescent="0.2">
      <c r="A62560" s="274"/>
      <c r="C62560" s="276"/>
      <c r="D62560" s="277"/>
      <c r="E62560" s="278"/>
      <c r="F62560" s="279"/>
      <c r="G62560" s="279"/>
      <c r="H62560" s="279"/>
      <c r="I62560" s="280"/>
      <c r="J62560" s="276"/>
    </row>
    <row r="62561" spans="1:10" s="275" customFormat="1" x14ac:dyDescent="0.2">
      <c r="A62561" s="274"/>
      <c r="C62561" s="276"/>
      <c r="D62561" s="277"/>
      <c r="E62561" s="278"/>
      <c r="F62561" s="279"/>
      <c r="G62561" s="279"/>
      <c r="H62561" s="279"/>
      <c r="I62561" s="280"/>
      <c r="J62561" s="276"/>
    </row>
    <row r="62562" spans="1:10" s="275" customFormat="1" x14ac:dyDescent="0.2">
      <c r="A62562" s="274"/>
      <c r="C62562" s="276"/>
      <c r="D62562" s="277"/>
      <c r="E62562" s="278"/>
      <c r="F62562" s="279"/>
      <c r="G62562" s="279"/>
      <c r="H62562" s="279"/>
      <c r="I62562" s="280"/>
      <c r="J62562" s="276"/>
    </row>
    <row r="62563" spans="1:10" s="275" customFormat="1" x14ac:dyDescent="0.2">
      <c r="A62563" s="274"/>
      <c r="C62563" s="276"/>
      <c r="D62563" s="277"/>
      <c r="E62563" s="278"/>
      <c r="F62563" s="279"/>
      <c r="G62563" s="279"/>
      <c r="H62563" s="279"/>
      <c r="I62563" s="280"/>
      <c r="J62563" s="276"/>
    </row>
    <row r="62564" spans="1:10" s="275" customFormat="1" x14ac:dyDescent="0.2">
      <c r="A62564" s="274"/>
      <c r="C62564" s="276"/>
      <c r="D62564" s="277"/>
      <c r="E62564" s="278"/>
      <c r="F62564" s="279"/>
      <c r="G62564" s="279"/>
      <c r="H62564" s="279"/>
      <c r="I62564" s="280"/>
      <c r="J62564" s="276"/>
    </row>
    <row r="62565" spans="1:10" s="275" customFormat="1" x14ac:dyDescent="0.2">
      <c r="A62565" s="274"/>
      <c r="C62565" s="276"/>
      <c r="D62565" s="277"/>
      <c r="E62565" s="278"/>
      <c r="F62565" s="279"/>
      <c r="G62565" s="279"/>
      <c r="H62565" s="279"/>
      <c r="I62565" s="280"/>
      <c r="J62565" s="276"/>
    </row>
    <row r="62566" spans="1:10" s="275" customFormat="1" x14ac:dyDescent="0.2">
      <c r="A62566" s="274"/>
      <c r="C62566" s="276"/>
      <c r="D62566" s="277"/>
      <c r="E62566" s="278"/>
      <c r="F62566" s="279"/>
      <c r="G62566" s="279"/>
      <c r="H62566" s="279"/>
      <c r="I62566" s="280"/>
      <c r="J62566" s="276"/>
    </row>
    <row r="62567" spans="1:10" s="275" customFormat="1" x14ac:dyDescent="0.2">
      <c r="A62567" s="274"/>
      <c r="C62567" s="276"/>
      <c r="D62567" s="277"/>
      <c r="E62567" s="278"/>
      <c r="F62567" s="279"/>
      <c r="G62567" s="279"/>
      <c r="H62567" s="279"/>
      <c r="I62567" s="280"/>
      <c r="J62567" s="276"/>
    </row>
    <row r="62568" spans="1:10" s="275" customFormat="1" x14ac:dyDescent="0.2">
      <c r="A62568" s="274"/>
      <c r="C62568" s="276"/>
      <c r="D62568" s="277"/>
      <c r="E62568" s="278"/>
      <c r="F62568" s="279"/>
      <c r="G62568" s="279"/>
      <c r="H62568" s="279"/>
      <c r="I62568" s="280"/>
      <c r="J62568" s="276"/>
    </row>
    <row r="62569" spans="1:10" s="275" customFormat="1" x14ac:dyDescent="0.2">
      <c r="A62569" s="274"/>
      <c r="C62569" s="276"/>
      <c r="D62569" s="277"/>
      <c r="E62569" s="278"/>
      <c r="F62569" s="279"/>
      <c r="G62569" s="279"/>
      <c r="H62569" s="279"/>
      <c r="I62569" s="280"/>
      <c r="J62569" s="276"/>
    </row>
    <row r="62570" spans="1:10" s="275" customFormat="1" x14ac:dyDescent="0.2">
      <c r="A62570" s="274"/>
      <c r="C62570" s="276"/>
      <c r="D62570" s="277"/>
      <c r="E62570" s="278"/>
      <c r="F62570" s="279"/>
      <c r="G62570" s="279"/>
      <c r="H62570" s="279"/>
      <c r="I62570" s="280"/>
      <c r="J62570" s="276"/>
    </row>
    <row r="62571" spans="1:10" s="275" customFormat="1" x14ac:dyDescent="0.2">
      <c r="A62571" s="274"/>
      <c r="C62571" s="276"/>
      <c r="D62571" s="277"/>
      <c r="E62571" s="278"/>
      <c r="F62571" s="279"/>
      <c r="G62571" s="279"/>
      <c r="H62571" s="279"/>
      <c r="I62571" s="280"/>
      <c r="J62571" s="276"/>
    </row>
    <row r="62572" spans="1:10" s="275" customFormat="1" x14ac:dyDescent="0.2">
      <c r="A62572" s="274"/>
      <c r="C62572" s="276"/>
      <c r="D62572" s="277"/>
      <c r="E62572" s="278"/>
      <c r="F62572" s="279"/>
      <c r="G62572" s="279"/>
      <c r="H62572" s="279"/>
      <c r="I62572" s="280"/>
      <c r="J62572" s="276"/>
    </row>
    <row r="62573" spans="1:10" s="275" customFormat="1" x14ac:dyDescent="0.2">
      <c r="A62573" s="274"/>
      <c r="C62573" s="276"/>
      <c r="D62573" s="277"/>
      <c r="E62573" s="278"/>
      <c r="F62573" s="279"/>
      <c r="G62573" s="279"/>
      <c r="H62573" s="279"/>
      <c r="I62573" s="280"/>
      <c r="J62573" s="276"/>
    </row>
    <row r="62574" spans="1:10" s="275" customFormat="1" x14ac:dyDescent="0.2">
      <c r="A62574" s="274"/>
      <c r="C62574" s="276"/>
      <c r="D62574" s="277"/>
      <c r="E62574" s="278"/>
      <c r="F62574" s="279"/>
      <c r="G62574" s="279"/>
      <c r="H62574" s="279"/>
      <c r="I62574" s="280"/>
      <c r="J62574" s="276"/>
    </row>
    <row r="62575" spans="1:10" s="275" customFormat="1" x14ac:dyDescent="0.2">
      <c r="A62575" s="274"/>
      <c r="C62575" s="276"/>
      <c r="D62575" s="277"/>
      <c r="E62575" s="278"/>
      <c r="F62575" s="279"/>
      <c r="G62575" s="279"/>
      <c r="H62575" s="279"/>
      <c r="I62575" s="280"/>
      <c r="J62575" s="276"/>
    </row>
    <row r="62576" spans="1:10" s="275" customFormat="1" x14ac:dyDescent="0.2">
      <c r="A62576" s="274"/>
      <c r="C62576" s="276"/>
      <c r="D62576" s="277"/>
      <c r="E62576" s="278"/>
      <c r="F62576" s="279"/>
      <c r="G62576" s="279"/>
      <c r="H62576" s="279"/>
      <c r="I62576" s="280"/>
      <c r="J62576" s="276"/>
    </row>
    <row r="62577" spans="1:10" s="275" customFormat="1" x14ac:dyDescent="0.2">
      <c r="A62577" s="274"/>
      <c r="C62577" s="276"/>
      <c r="D62577" s="277"/>
      <c r="E62577" s="278"/>
      <c r="F62577" s="279"/>
      <c r="G62577" s="279"/>
      <c r="H62577" s="279"/>
      <c r="I62577" s="280"/>
      <c r="J62577" s="276"/>
    </row>
    <row r="62578" spans="1:10" s="275" customFormat="1" x14ac:dyDescent="0.2">
      <c r="A62578" s="274"/>
      <c r="C62578" s="276"/>
      <c r="D62578" s="277"/>
      <c r="E62578" s="278"/>
      <c r="F62578" s="279"/>
      <c r="G62578" s="279"/>
      <c r="H62578" s="279"/>
      <c r="I62578" s="280"/>
      <c r="J62578" s="276"/>
    </row>
    <row r="62579" spans="1:10" s="275" customFormat="1" x14ac:dyDescent="0.2">
      <c r="A62579" s="274"/>
      <c r="C62579" s="276"/>
      <c r="D62579" s="277"/>
      <c r="E62579" s="278"/>
      <c r="F62579" s="279"/>
      <c r="G62579" s="279"/>
      <c r="H62579" s="279"/>
      <c r="I62579" s="280"/>
      <c r="J62579" s="276"/>
    </row>
    <row r="62580" spans="1:10" s="275" customFormat="1" x14ac:dyDescent="0.2">
      <c r="A62580" s="274"/>
      <c r="C62580" s="276"/>
      <c r="D62580" s="277"/>
      <c r="E62580" s="278"/>
      <c r="F62580" s="279"/>
      <c r="G62580" s="279"/>
      <c r="H62580" s="279"/>
      <c r="I62580" s="280"/>
      <c r="J62580" s="276"/>
    </row>
    <row r="62581" spans="1:10" s="275" customFormat="1" x14ac:dyDescent="0.2">
      <c r="A62581" s="274"/>
      <c r="C62581" s="276"/>
      <c r="D62581" s="277"/>
      <c r="E62581" s="278"/>
      <c r="F62581" s="279"/>
      <c r="G62581" s="279"/>
      <c r="H62581" s="279"/>
      <c r="I62581" s="280"/>
      <c r="J62581" s="276"/>
    </row>
    <row r="62582" spans="1:10" s="275" customFormat="1" x14ac:dyDescent="0.2">
      <c r="A62582" s="274"/>
      <c r="C62582" s="276"/>
      <c r="D62582" s="277"/>
      <c r="E62582" s="278"/>
      <c r="F62582" s="279"/>
      <c r="G62582" s="279"/>
      <c r="H62582" s="279"/>
      <c r="I62582" s="280"/>
      <c r="J62582" s="276"/>
    </row>
    <row r="62583" spans="1:10" s="275" customFormat="1" x14ac:dyDescent="0.2">
      <c r="A62583" s="274"/>
      <c r="C62583" s="276"/>
      <c r="D62583" s="277"/>
      <c r="E62583" s="278"/>
      <c r="F62583" s="279"/>
      <c r="G62583" s="279"/>
      <c r="H62583" s="279"/>
      <c r="I62583" s="280"/>
      <c r="J62583" s="276"/>
    </row>
    <row r="62584" spans="1:10" s="275" customFormat="1" x14ac:dyDescent="0.2">
      <c r="A62584" s="274"/>
      <c r="C62584" s="276"/>
      <c r="D62584" s="277"/>
      <c r="E62584" s="278"/>
      <c r="F62584" s="279"/>
      <c r="G62584" s="279"/>
      <c r="H62584" s="279"/>
      <c r="I62584" s="280"/>
      <c r="J62584" s="276"/>
    </row>
    <row r="62585" spans="1:10" s="275" customFormat="1" x14ac:dyDescent="0.2">
      <c r="A62585" s="274"/>
      <c r="C62585" s="276"/>
      <c r="D62585" s="277"/>
      <c r="E62585" s="278"/>
      <c r="F62585" s="279"/>
      <c r="G62585" s="279"/>
      <c r="H62585" s="279"/>
      <c r="I62585" s="280"/>
      <c r="J62585" s="276"/>
    </row>
    <row r="62586" spans="1:10" s="275" customFormat="1" x14ac:dyDescent="0.2">
      <c r="A62586" s="274"/>
      <c r="C62586" s="276"/>
      <c r="D62586" s="277"/>
      <c r="E62586" s="278"/>
      <c r="F62586" s="279"/>
      <c r="G62586" s="279"/>
      <c r="H62586" s="279"/>
      <c r="I62586" s="280"/>
      <c r="J62586" s="276"/>
    </row>
    <row r="62587" spans="1:10" s="275" customFormat="1" x14ac:dyDescent="0.2">
      <c r="A62587" s="274"/>
      <c r="C62587" s="276"/>
      <c r="D62587" s="277"/>
      <c r="E62587" s="278"/>
      <c r="F62587" s="279"/>
      <c r="G62587" s="279"/>
      <c r="H62587" s="279"/>
      <c r="I62587" s="280"/>
      <c r="J62587" s="276"/>
    </row>
    <row r="62588" spans="1:10" s="275" customFormat="1" x14ac:dyDescent="0.2">
      <c r="A62588" s="274"/>
      <c r="C62588" s="276"/>
      <c r="D62588" s="277"/>
      <c r="E62588" s="278"/>
      <c r="F62588" s="279"/>
      <c r="G62588" s="279"/>
      <c r="H62588" s="279"/>
      <c r="I62588" s="280"/>
      <c r="J62588" s="276"/>
    </row>
    <row r="62589" spans="1:10" s="275" customFormat="1" x14ac:dyDescent="0.2">
      <c r="A62589" s="274"/>
      <c r="C62589" s="276"/>
      <c r="D62589" s="277"/>
      <c r="E62589" s="278"/>
      <c r="F62589" s="279"/>
      <c r="G62589" s="279"/>
      <c r="H62589" s="279"/>
      <c r="I62589" s="280"/>
      <c r="J62589" s="276"/>
    </row>
    <row r="62590" spans="1:10" s="275" customFormat="1" x14ac:dyDescent="0.2">
      <c r="A62590" s="274"/>
      <c r="C62590" s="276"/>
      <c r="D62590" s="277"/>
      <c r="E62590" s="278"/>
      <c r="F62590" s="279"/>
      <c r="G62590" s="279"/>
      <c r="H62590" s="279"/>
      <c r="I62590" s="280"/>
      <c r="J62590" s="276"/>
    </row>
    <row r="62591" spans="1:10" s="275" customFormat="1" x14ac:dyDescent="0.2">
      <c r="A62591" s="274"/>
      <c r="C62591" s="276"/>
      <c r="D62591" s="277"/>
      <c r="E62591" s="278"/>
      <c r="F62591" s="279"/>
      <c r="G62591" s="279"/>
      <c r="H62591" s="279"/>
      <c r="I62591" s="280"/>
      <c r="J62591" s="276"/>
    </row>
    <row r="62592" spans="1:10" s="275" customFormat="1" x14ac:dyDescent="0.2">
      <c r="A62592" s="274"/>
      <c r="C62592" s="276"/>
      <c r="D62592" s="277"/>
      <c r="E62592" s="278"/>
      <c r="F62592" s="279"/>
      <c r="G62592" s="279"/>
      <c r="H62592" s="279"/>
      <c r="I62592" s="280"/>
      <c r="J62592" s="276"/>
    </row>
    <row r="62593" spans="1:10" s="275" customFormat="1" x14ac:dyDescent="0.2">
      <c r="A62593" s="274"/>
      <c r="C62593" s="276"/>
      <c r="D62593" s="277"/>
      <c r="E62593" s="278"/>
      <c r="F62593" s="279"/>
      <c r="G62593" s="279"/>
      <c r="H62593" s="279"/>
      <c r="I62593" s="280"/>
      <c r="J62593" s="276"/>
    </row>
    <row r="62594" spans="1:10" s="275" customFormat="1" x14ac:dyDescent="0.2">
      <c r="A62594" s="274"/>
      <c r="C62594" s="276"/>
      <c r="D62594" s="277"/>
      <c r="E62594" s="278"/>
      <c r="F62594" s="279"/>
      <c r="G62594" s="279"/>
      <c r="H62594" s="279"/>
      <c r="I62594" s="280"/>
      <c r="J62594" s="276"/>
    </row>
    <row r="62595" spans="1:10" s="275" customFormat="1" x14ac:dyDescent="0.2">
      <c r="A62595" s="274"/>
      <c r="C62595" s="276"/>
      <c r="D62595" s="277"/>
      <c r="E62595" s="278"/>
      <c r="F62595" s="279"/>
      <c r="G62595" s="279"/>
      <c r="H62595" s="279"/>
      <c r="I62595" s="280"/>
      <c r="J62595" s="276"/>
    </row>
    <row r="62596" spans="1:10" s="275" customFormat="1" x14ac:dyDescent="0.2">
      <c r="A62596" s="274"/>
      <c r="C62596" s="276"/>
      <c r="D62596" s="277"/>
      <c r="E62596" s="278"/>
      <c r="F62596" s="279"/>
      <c r="G62596" s="279"/>
      <c r="H62596" s="279"/>
      <c r="I62596" s="280"/>
      <c r="J62596" s="276"/>
    </row>
    <row r="62597" spans="1:10" s="275" customFormat="1" x14ac:dyDescent="0.2">
      <c r="A62597" s="274"/>
      <c r="C62597" s="276"/>
      <c r="D62597" s="277"/>
      <c r="E62597" s="278"/>
      <c r="F62597" s="279"/>
      <c r="G62597" s="279"/>
      <c r="H62597" s="279"/>
      <c r="I62597" s="280"/>
      <c r="J62597" s="276"/>
    </row>
    <row r="62598" spans="1:10" s="275" customFormat="1" x14ac:dyDescent="0.2">
      <c r="A62598" s="274"/>
      <c r="C62598" s="276"/>
      <c r="D62598" s="277"/>
      <c r="E62598" s="278"/>
      <c r="F62598" s="279"/>
      <c r="G62598" s="279"/>
      <c r="H62598" s="279"/>
      <c r="I62598" s="280"/>
      <c r="J62598" s="276"/>
    </row>
    <row r="62599" spans="1:10" s="275" customFormat="1" x14ac:dyDescent="0.2">
      <c r="A62599" s="274"/>
      <c r="C62599" s="276"/>
      <c r="D62599" s="277"/>
      <c r="E62599" s="278"/>
      <c r="F62599" s="279"/>
      <c r="G62599" s="279"/>
      <c r="H62599" s="279"/>
      <c r="I62599" s="280"/>
      <c r="J62599" s="276"/>
    </row>
    <row r="62600" spans="1:10" s="275" customFormat="1" x14ac:dyDescent="0.2">
      <c r="A62600" s="274"/>
      <c r="C62600" s="276"/>
      <c r="D62600" s="277"/>
      <c r="E62600" s="278"/>
      <c r="F62600" s="279"/>
      <c r="G62600" s="279"/>
      <c r="H62600" s="279"/>
      <c r="I62600" s="280"/>
      <c r="J62600" s="276"/>
    </row>
    <row r="62601" spans="1:10" s="275" customFormat="1" x14ac:dyDescent="0.2">
      <c r="A62601" s="274"/>
      <c r="C62601" s="276"/>
      <c r="D62601" s="277"/>
      <c r="E62601" s="278"/>
      <c r="F62601" s="279"/>
      <c r="G62601" s="279"/>
      <c r="H62601" s="279"/>
      <c r="I62601" s="280"/>
      <c r="J62601" s="276"/>
    </row>
    <row r="62602" spans="1:10" s="275" customFormat="1" x14ac:dyDescent="0.2">
      <c r="A62602" s="274"/>
      <c r="C62602" s="276"/>
      <c r="D62602" s="277"/>
      <c r="E62602" s="278"/>
      <c r="F62602" s="279"/>
      <c r="G62602" s="279"/>
      <c r="H62602" s="279"/>
      <c r="I62602" s="280"/>
      <c r="J62602" s="276"/>
    </row>
    <row r="62603" spans="1:10" s="275" customFormat="1" x14ac:dyDescent="0.2">
      <c r="A62603" s="274"/>
      <c r="C62603" s="276"/>
      <c r="D62603" s="277"/>
      <c r="E62603" s="278"/>
      <c r="F62603" s="279"/>
      <c r="G62603" s="279"/>
      <c r="H62603" s="279"/>
      <c r="I62603" s="280"/>
      <c r="J62603" s="276"/>
    </row>
    <row r="62604" spans="1:10" s="275" customFormat="1" x14ac:dyDescent="0.2">
      <c r="A62604" s="274"/>
      <c r="C62604" s="276"/>
      <c r="D62604" s="277"/>
      <c r="E62604" s="278"/>
      <c r="F62604" s="279"/>
      <c r="G62604" s="279"/>
      <c r="H62604" s="279"/>
      <c r="I62604" s="280"/>
      <c r="J62604" s="276"/>
    </row>
    <row r="62605" spans="1:10" s="275" customFormat="1" x14ac:dyDescent="0.2">
      <c r="A62605" s="274"/>
      <c r="C62605" s="276"/>
      <c r="D62605" s="277"/>
      <c r="E62605" s="278"/>
      <c r="F62605" s="279"/>
      <c r="G62605" s="279"/>
      <c r="H62605" s="279"/>
      <c r="I62605" s="280"/>
      <c r="J62605" s="276"/>
    </row>
    <row r="62606" spans="1:10" s="275" customFormat="1" x14ac:dyDescent="0.2">
      <c r="A62606" s="274"/>
      <c r="C62606" s="276"/>
      <c r="D62606" s="277"/>
      <c r="E62606" s="278"/>
      <c r="F62606" s="279"/>
      <c r="G62606" s="279"/>
      <c r="H62606" s="279"/>
      <c r="I62606" s="280"/>
      <c r="J62606" s="276"/>
    </row>
    <row r="62607" spans="1:10" s="275" customFormat="1" x14ac:dyDescent="0.2">
      <c r="A62607" s="274"/>
      <c r="C62607" s="276"/>
      <c r="D62607" s="277"/>
      <c r="E62607" s="278"/>
      <c r="F62607" s="279"/>
      <c r="G62607" s="279"/>
      <c r="H62607" s="279"/>
      <c r="I62607" s="280"/>
      <c r="J62607" s="276"/>
    </row>
    <row r="62608" spans="1:10" s="275" customFormat="1" x14ac:dyDescent="0.2">
      <c r="A62608" s="274"/>
      <c r="C62608" s="276"/>
      <c r="D62608" s="277"/>
      <c r="E62608" s="278"/>
      <c r="F62608" s="279"/>
      <c r="G62608" s="279"/>
      <c r="H62608" s="279"/>
      <c r="I62608" s="280"/>
      <c r="J62608" s="276"/>
    </row>
    <row r="62609" spans="1:10" s="275" customFormat="1" x14ac:dyDescent="0.2">
      <c r="A62609" s="274"/>
      <c r="C62609" s="276"/>
      <c r="D62609" s="277"/>
      <c r="E62609" s="278"/>
      <c r="F62609" s="279"/>
      <c r="G62609" s="279"/>
      <c r="H62609" s="279"/>
      <c r="I62609" s="280"/>
      <c r="J62609" s="276"/>
    </row>
    <row r="62610" spans="1:10" s="275" customFormat="1" x14ac:dyDescent="0.2">
      <c r="A62610" s="274"/>
      <c r="C62610" s="276"/>
      <c r="D62610" s="277"/>
      <c r="E62610" s="278"/>
      <c r="F62610" s="279"/>
      <c r="G62610" s="279"/>
      <c r="H62610" s="279"/>
      <c r="I62610" s="280"/>
      <c r="J62610" s="276"/>
    </row>
    <row r="62611" spans="1:10" s="275" customFormat="1" x14ac:dyDescent="0.2">
      <c r="A62611" s="274"/>
      <c r="C62611" s="276"/>
      <c r="D62611" s="277"/>
      <c r="E62611" s="278"/>
      <c r="F62611" s="279"/>
      <c r="G62611" s="279"/>
      <c r="H62611" s="279"/>
      <c r="I62611" s="280"/>
      <c r="J62611" s="276"/>
    </row>
    <row r="62612" spans="1:10" s="275" customFormat="1" x14ac:dyDescent="0.2">
      <c r="A62612" s="274"/>
      <c r="C62612" s="276"/>
      <c r="D62612" s="277"/>
      <c r="E62612" s="278"/>
      <c r="F62612" s="279"/>
      <c r="G62612" s="279"/>
      <c r="H62612" s="279"/>
      <c r="I62612" s="280"/>
      <c r="J62612" s="276"/>
    </row>
    <row r="62613" spans="1:10" s="275" customFormat="1" x14ac:dyDescent="0.2">
      <c r="A62613" s="274"/>
      <c r="C62613" s="276"/>
      <c r="D62613" s="277"/>
      <c r="E62613" s="278"/>
      <c r="F62613" s="279"/>
      <c r="G62613" s="279"/>
      <c r="H62613" s="279"/>
      <c r="I62613" s="280"/>
      <c r="J62613" s="276"/>
    </row>
    <row r="62614" spans="1:10" s="275" customFormat="1" x14ac:dyDescent="0.2">
      <c r="A62614" s="274"/>
      <c r="C62614" s="276"/>
      <c r="D62614" s="277"/>
      <c r="E62614" s="278"/>
      <c r="F62614" s="279"/>
      <c r="G62614" s="279"/>
      <c r="H62614" s="279"/>
      <c r="I62614" s="280"/>
      <c r="J62614" s="276"/>
    </row>
    <row r="62615" spans="1:10" s="275" customFormat="1" x14ac:dyDescent="0.2">
      <c r="A62615" s="274"/>
      <c r="C62615" s="276"/>
      <c r="D62615" s="277"/>
      <c r="E62615" s="278"/>
      <c r="F62615" s="279"/>
      <c r="G62615" s="279"/>
      <c r="H62615" s="279"/>
      <c r="I62615" s="280"/>
      <c r="J62615" s="276"/>
    </row>
    <row r="62616" spans="1:10" s="275" customFormat="1" x14ac:dyDescent="0.2">
      <c r="A62616" s="274"/>
      <c r="C62616" s="276"/>
      <c r="D62616" s="277"/>
      <c r="E62616" s="278"/>
      <c r="F62616" s="279"/>
      <c r="G62616" s="279"/>
      <c r="H62616" s="279"/>
      <c r="I62616" s="280"/>
      <c r="J62616" s="276"/>
    </row>
    <row r="62617" spans="1:10" s="275" customFormat="1" x14ac:dyDescent="0.2">
      <c r="A62617" s="274"/>
      <c r="C62617" s="276"/>
      <c r="D62617" s="277"/>
      <c r="E62617" s="278"/>
      <c r="F62617" s="279"/>
      <c r="G62617" s="279"/>
      <c r="H62617" s="279"/>
      <c r="I62617" s="280"/>
      <c r="J62617" s="276"/>
    </row>
    <row r="62618" spans="1:10" s="275" customFormat="1" x14ac:dyDescent="0.2">
      <c r="A62618" s="274"/>
      <c r="C62618" s="276"/>
      <c r="D62618" s="277"/>
      <c r="E62618" s="278"/>
      <c r="F62618" s="279"/>
      <c r="G62618" s="279"/>
      <c r="H62618" s="279"/>
      <c r="I62618" s="280"/>
      <c r="J62618" s="276"/>
    </row>
    <row r="62619" spans="1:10" s="275" customFormat="1" x14ac:dyDescent="0.2">
      <c r="A62619" s="274"/>
      <c r="C62619" s="276"/>
      <c r="D62619" s="277"/>
      <c r="E62619" s="278"/>
      <c r="F62619" s="279"/>
      <c r="G62619" s="279"/>
      <c r="H62619" s="279"/>
      <c r="I62619" s="280"/>
      <c r="J62619" s="276"/>
    </row>
    <row r="62620" spans="1:10" s="275" customFormat="1" x14ac:dyDescent="0.2">
      <c r="A62620" s="274"/>
      <c r="C62620" s="276"/>
      <c r="D62620" s="277"/>
      <c r="E62620" s="278"/>
      <c r="F62620" s="279"/>
      <c r="G62620" s="279"/>
      <c r="H62620" s="279"/>
      <c r="I62620" s="280"/>
      <c r="J62620" s="276"/>
    </row>
    <row r="62621" spans="1:10" s="275" customFormat="1" x14ac:dyDescent="0.2">
      <c r="A62621" s="274"/>
      <c r="C62621" s="276"/>
      <c r="D62621" s="277"/>
      <c r="E62621" s="278"/>
      <c r="F62621" s="279"/>
      <c r="G62621" s="279"/>
      <c r="H62621" s="279"/>
      <c r="I62621" s="280"/>
      <c r="J62621" s="276"/>
    </row>
    <row r="62622" spans="1:10" s="275" customFormat="1" x14ac:dyDescent="0.2">
      <c r="A62622" s="274"/>
      <c r="C62622" s="276"/>
      <c r="D62622" s="277"/>
      <c r="E62622" s="278"/>
      <c r="F62622" s="279"/>
      <c r="G62622" s="279"/>
      <c r="H62622" s="279"/>
      <c r="I62622" s="280"/>
      <c r="J62622" s="276"/>
    </row>
    <row r="62623" spans="1:10" s="275" customFormat="1" x14ac:dyDescent="0.2">
      <c r="A62623" s="274"/>
      <c r="C62623" s="276"/>
      <c r="D62623" s="277"/>
      <c r="E62623" s="278"/>
      <c r="F62623" s="279"/>
      <c r="G62623" s="279"/>
      <c r="H62623" s="279"/>
      <c r="I62623" s="280"/>
      <c r="J62623" s="276"/>
    </row>
    <row r="62624" spans="1:10" s="275" customFormat="1" x14ac:dyDescent="0.2">
      <c r="A62624" s="274"/>
      <c r="C62624" s="276"/>
      <c r="D62624" s="277"/>
      <c r="E62624" s="278"/>
      <c r="F62624" s="279"/>
      <c r="G62624" s="279"/>
      <c r="H62624" s="279"/>
      <c r="I62624" s="280"/>
      <c r="J62624" s="276"/>
    </row>
    <row r="62625" spans="1:10" s="275" customFormat="1" x14ac:dyDescent="0.2">
      <c r="A62625" s="274"/>
      <c r="C62625" s="276"/>
      <c r="D62625" s="277"/>
      <c r="E62625" s="278"/>
      <c r="F62625" s="279"/>
      <c r="G62625" s="279"/>
      <c r="H62625" s="279"/>
      <c r="I62625" s="280"/>
      <c r="J62625" s="276"/>
    </row>
    <row r="62626" spans="1:10" s="275" customFormat="1" x14ac:dyDescent="0.2">
      <c r="A62626" s="274"/>
      <c r="C62626" s="276"/>
      <c r="D62626" s="277"/>
      <c r="E62626" s="278"/>
      <c r="F62626" s="279"/>
      <c r="G62626" s="279"/>
      <c r="H62626" s="279"/>
      <c r="I62626" s="280"/>
      <c r="J62626" s="276"/>
    </row>
    <row r="62627" spans="1:10" s="275" customFormat="1" x14ac:dyDescent="0.2">
      <c r="A62627" s="274"/>
      <c r="C62627" s="276"/>
      <c r="D62627" s="277"/>
      <c r="E62627" s="278"/>
      <c r="F62627" s="279"/>
      <c r="G62627" s="279"/>
      <c r="H62627" s="279"/>
      <c r="I62627" s="280"/>
      <c r="J62627" s="276"/>
    </row>
    <row r="62628" spans="1:10" s="275" customFormat="1" x14ac:dyDescent="0.2">
      <c r="A62628" s="274"/>
      <c r="C62628" s="276"/>
      <c r="D62628" s="277"/>
      <c r="E62628" s="278"/>
      <c r="F62628" s="279"/>
      <c r="G62628" s="279"/>
      <c r="H62628" s="279"/>
      <c r="I62628" s="280"/>
      <c r="J62628" s="276"/>
    </row>
    <row r="62629" spans="1:10" s="275" customFormat="1" x14ac:dyDescent="0.2">
      <c r="A62629" s="274"/>
      <c r="C62629" s="276"/>
      <c r="D62629" s="277"/>
      <c r="E62629" s="278"/>
      <c r="F62629" s="279"/>
      <c r="G62629" s="279"/>
      <c r="H62629" s="279"/>
      <c r="I62629" s="280"/>
      <c r="J62629" s="276"/>
    </row>
    <row r="62630" spans="1:10" s="275" customFormat="1" x14ac:dyDescent="0.2">
      <c r="A62630" s="274"/>
      <c r="C62630" s="276"/>
      <c r="D62630" s="277"/>
      <c r="E62630" s="278"/>
      <c r="F62630" s="279"/>
      <c r="G62630" s="279"/>
      <c r="H62630" s="279"/>
      <c r="I62630" s="280"/>
      <c r="J62630" s="276"/>
    </row>
    <row r="62631" spans="1:10" s="275" customFormat="1" x14ac:dyDescent="0.2">
      <c r="A62631" s="274"/>
      <c r="C62631" s="276"/>
      <c r="D62631" s="277"/>
      <c r="E62631" s="278"/>
      <c r="F62631" s="279"/>
      <c r="G62631" s="279"/>
      <c r="H62631" s="279"/>
      <c r="I62631" s="280"/>
      <c r="J62631" s="276"/>
    </row>
    <row r="62632" spans="1:10" s="275" customFormat="1" x14ac:dyDescent="0.2">
      <c r="A62632" s="274"/>
      <c r="C62632" s="276"/>
      <c r="D62632" s="277"/>
      <c r="E62632" s="278"/>
      <c r="F62632" s="279"/>
      <c r="G62632" s="279"/>
      <c r="H62632" s="279"/>
      <c r="I62632" s="280"/>
      <c r="J62632" s="276"/>
    </row>
    <row r="62633" spans="1:10" s="275" customFormat="1" x14ac:dyDescent="0.2">
      <c r="A62633" s="274"/>
      <c r="C62633" s="276"/>
      <c r="D62633" s="277"/>
      <c r="E62633" s="278"/>
      <c r="F62633" s="279"/>
      <c r="G62633" s="279"/>
      <c r="H62633" s="279"/>
      <c r="I62633" s="280"/>
      <c r="J62633" s="276"/>
    </row>
    <row r="62634" spans="1:10" s="275" customFormat="1" x14ac:dyDescent="0.2">
      <c r="A62634" s="274"/>
      <c r="C62634" s="276"/>
      <c r="D62634" s="277"/>
      <c r="E62634" s="278"/>
      <c r="F62634" s="279"/>
      <c r="G62634" s="279"/>
      <c r="H62634" s="279"/>
      <c r="I62634" s="280"/>
      <c r="J62634" s="276"/>
    </row>
    <row r="62635" spans="1:10" s="275" customFormat="1" x14ac:dyDescent="0.2">
      <c r="A62635" s="274"/>
      <c r="C62635" s="276"/>
      <c r="D62635" s="277"/>
      <c r="E62635" s="278"/>
      <c r="F62635" s="279"/>
      <c r="G62635" s="279"/>
      <c r="H62635" s="279"/>
      <c r="I62635" s="280"/>
      <c r="J62635" s="276"/>
    </row>
    <row r="62636" spans="1:10" s="275" customFormat="1" x14ac:dyDescent="0.2">
      <c r="A62636" s="274"/>
      <c r="C62636" s="276"/>
      <c r="D62636" s="277"/>
      <c r="E62636" s="278"/>
      <c r="F62636" s="279"/>
      <c r="G62636" s="279"/>
      <c r="H62636" s="279"/>
      <c r="I62636" s="280"/>
      <c r="J62636" s="276"/>
    </row>
    <row r="62637" spans="1:10" s="275" customFormat="1" x14ac:dyDescent="0.2">
      <c r="A62637" s="274"/>
      <c r="C62637" s="276"/>
      <c r="D62637" s="277"/>
      <c r="E62637" s="278"/>
      <c r="F62637" s="279"/>
      <c r="G62637" s="279"/>
      <c r="H62637" s="279"/>
      <c r="I62637" s="280"/>
      <c r="J62637" s="276"/>
    </row>
    <row r="62638" spans="1:10" s="275" customFormat="1" x14ac:dyDescent="0.2">
      <c r="A62638" s="274"/>
      <c r="C62638" s="276"/>
      <c r="D62638" s="277"/>
      <c r="E62638" s="278"/>
      <c r="F62638" s="279"/>
      <c r="G62638" s="279"/>
      <c r="H62638" s="279"/>
      <c r="I62638" s="280"/>
      <c r="J62638" s="276"/>
    </row>
    <row r="62639" spans="1:10" s="275" customFormat="1" x14ac:dyDescent="0.2">
      <c r="A62639" s="274"/>
      <c r="C62639" s="276"/>
      <c r="D62639" s="277"/>
      <c r="E62639" s="278"/>
      <c r="F62639" s="279"/>
      <c r="G62639" s="279"/>
      <c r="H62639" s="279"/>
      <c r="I62639" s="280"/>
      <c r="J62639" s="276"/>
    </row>
    <row r="62640" spans="1:10" s="275" customFormat="1" x14ac:dyDescent="0.2">
      <c r="A62640" s="274"/>
      <c r="C62640" s="276"/>
      <c r="D62640" s="277"/>
      <c r="E62640" s="278"/>
      <c r="F62640" s="279"/>
      <c r="G62640" s="279"/>
      <c r="H62640" s="279"/>
      <c r="I62640" s="280"/>
      <c r="J62640" s="276"/>
    </row>
    <row r="62641" spans="1:10" s="275" customFormat="1" x14ac:dyDescent="0.2">
      <c r="A62641" s="274"/>
      <c r="C62641" s="276"/>
      <c r="D62641" s="277"/>
      <c r="E62641" s="278"/>
      <c r="F62641" s="279"/>
      <c r="G62641" s="279"/>
      <c r="H62641" s="279"/>
      <c r="I62641" s="280"/>
      <c r="J62641" s="276"/>
    </row>
    <row r="62642" spans="1:10" s="275" customFormat="1" x14ac:dyDescent="0.2">
      <c r="A62642" s="274"/>
      <c r="C62642" s="276"/>
      <c r="D62642" s="277"/>
      <c r="E62642" s="278"/>
      <c r="F62642" s="279"/>
      <c r="G62642" s="279"/>
      <c r="H62642" s="279"/>
      <c r="I62642" s="280"/>
      <c r="J62642" s="276"/>
    </row>
    <row r="62643" spans="1:10" s="275" customFormat="1" x14ac:dyDescent="0.2">
      <c r="A62643" s="274"/>
      <c r="C62643" s="276"/>
      <c r="D62643" s="277"/>
      <c r="E62643" s="278"/>
      <c r="F62643" s="279"/>
      <c r="G62643" s="279"/>
      <c r="H62643" s="279"/>
      <c r="I62643" s="280"/>
      <c r="J62643" s="276"/>
    </row>
    <row r="62644" spans="1:10" s="275" customFormat="1" x14ac:dyDescent="0.2">
      <c r="A62644" s="274"/>
      <c r="C62644" s="276"/>
      <c r="D62644" s="277"/>
      <c r="E62644" s="278"/>
      <c r="F62644" s="279"/>
      <c r="G62644" s="279"/>
      <c r="H62644" s="279"/>
      <c r="I62644" s="280"/>
      <c r="J62644" s="276"/>
    </row>
    <row r="62645" spans="1:10" s="275" customFormat="1" x14ac:dyDescent="0.2">
      <c r="A62645" s="274"/>
      <c r="C62645" s="276"/>
      <c r="D62645" s="277"/>
      <c r="E62645" s="278"/>
      <c r="F62645" s="279"/>
      <c r="G62645" s="279"/>
      <c r="H62645" s="279"/>
      <c r="I62645" s="280"/>
      <c r="J62645" s="276"/>
    </row>
    <row r="62646" spans="1:10" s="275" customFormat="1" x14ac:dyDescent="0.2">
      <c r="A62646" s="274"/>
      <c r="C62646" s="276"/>
      <c r="D62646" s="277"/>
      <c r="E62646" s="278"/>
      <c r="F62646" s="279"/>
      <c r="G62646" s="279"/>
      <c r="H62646" s="279"/>
      <c r="I62646" s="280"/>
      <c r="J62646" s="276"/>
    </row>
    <row r="62647" spans="1:10" s="275" customFormat="1" x14ac:dyDescent="0.2">
      <c r="A62647" s="274"/>
      <c r="C62647" s="276"/>
      <c r="D62647" s="277"/>
      <c r="E62647" s="278"/>
      <c r="F62647" s="279"/>
      <c r="G62647" s="279"/>
      <c r="H62647" s="279"/>
      <c r="I62647" s="280"/>
      <c r="J62647" s="276"/>
    </row>
    <row r="62648" spans="1:10" s="275" customFormat="1" x14ac:dyDescent="0.2">
      <c r="A62648" s="274"/>
      <c r="C62648" s="276"/>
      <c r="D62648" s="277"/>
      <c r="E62648" s="278"/>
      <c r="F62648" s="279"/>
      <c r="G62648" s="279"/>
      <c r="H62648" s="279"/>
      <c r="I62648" s="280"/>
      <c r="J62648" s="276"/>
    </row>
    <row r="62649" spans="1:10" s="275" customFormat="1" x14ac:dyDescent="0.2">
      <c r="A62649" s="274"/>
      <c r="C62649" s="276"/>
      <c r="D62649" s="277"/>
      <c r="E62649" s="278"/>
      <c r="F62649" s="279"/>
      <c r="G62649" s="279"/>
      <c r="H62649" s="279"/>
      <c r="I62649" s="280"/>
      <c r="J62649" s="276"/>
    </row>
    <row r="62650" spans="1:10" s="275" customFormat="1" x14ac:dyDescent="0.2">
      <c r="A62650" s="274"/>
      <c r="C62650" s="276"/>
      <c r="D62650" s="277"/>
      <c r="E62650" s="278"/>
      <c r="F62650" s="279"/>
      <c r="G62650" s="279"/>
      <c r="H62650" s="279"/>
      <c r="I62650" s="280"/>
      <c r="J62650" s="276"/>
    </row>
    <row r="62651" spans="1:10" s="275" customFormat="1" x14ac:dyDescent="0.2">
      <c r="A62651" s="274"/>
      <c r="C62651" s="276"/>
      <c r="D62651" s="277"/>
      <c r="E62651" s="278"/>
      <c r="F62651" s="279"/>
      <c r="G62651" s="279"/>
      <c r="H62651" s="279"/>
      <c r="I62651" s="280"/>
      <c r="J62651" s="276"/>
    </row>
    <row r="62652" spans="1:10" s="275" customFormat="1" x14ac:dyDescent="0.2">
      <c r="A62652" s="274"/>
      <c r="C62652" s="276"/>
      <c r="D62652" s="277"/>
      <c r="E62652" s="278"/>
      <c r="F62652" s="279"/>
      <c r="G62652" s="279"/>
      <c r="H62652" s="279"/>
      <c r="I62652" s="280"/>
      <c r="J62652" s="276"/>
    </row>
    <row r="62653" spans="1:10" s="275" customFormat="1" x14ac:dyDescent="0.2">
      <c r="A62653" s="274"/>
      <c r="C62653" s="276"/>
      <c r="D62653" s="277"/>
      <c r="E62653" s="278"/>
      <c r="F62653" s="279"/>
      <c r="G62653" s="279"/>
      <c r="H62653" s="279"/>
      <c r="I62653" s="280"/>
      <c r="J62653" s="276"/>
    </row>
    <row r="62654" spans="1:10" s="275" customFormat="1" x14ac:dyDescent="0.2">
      <c r="A62654" s="274"/>
      <c r="C62654" s="276"/>
      <c r="D62654" s="277"/>
      <c r="E62654" s="278"/>
      <c r="F62654" s="279"/>
      <c r="G62654" s="279"/>
      <c r="H62654" s="279"/>
      <c r="I62654" s="280"/>
      <c r="J62654" s="276"/>
    </row>
    <row r="62655" spans="1:10" s="275" customFormat="1" x14ac:dyDescent="0.2">
      <c r="A62655" s="274"/>
      <c r="C62655" s="276"/>
      <c r="D62655" s="277"/>
      <c r="E62655" s="278"/>
      <c r="F62655" s="279"/>
      <c r="G62655" s="279"/>
      <c r="H62655" s="279"/>
      <c r="I62655" s="280"/>
      <c r="J62655" s="276"/>
    </row>
    <row r="62656" spans="1:10" s="275" customFormat="1" x14ac:dyDescent="0.2">
      <c r="A62656" s="274"/>
      <c r="C62656" s="276"/>
      <c r="D62656" s="277"/>
      <c r="E62656" s="278"/>
      <c r="F62656" s="279"/>
      <c r="G62656" s="279"/>
      <c r="H62656" s="279"/>
      <c r="I62656" s="280"/>
      <c r="J62656" s="276"/>
    </row>
    <row r="62657" spans="1:10" s="275" customFormat="1" x14ac:dyDescent="0.2">
      <c r="A62657" s="274"/>
      <c r="C62657" s="276"/>
      <c r="D62657" s="277"/>
      <c r="E62657" s="278"/>
      <c r="F62657" s="279"/>
      <c r="G62657" s="279"/>
      <c r="H62657" s="279"/>
      <c r="I62657" s="280"/>
      <c r="J62657" s="276"/>
    </row>
    <row r="62658" spans="1:10" s="275" customFormat="1" x14ac:dyDescent="0.2">
      <c r="A62658" s="274"/>
      <c r="C62658" s="276"/>
      <c r="D62658" s="277"/>
      <c r="E62658" s="278"/>
      <c r="F62658" s="279"/>
      <c r="G62658" s="279"/>
      <c r="H62658" s="279"/>
      <c r="I62658" s="280"/>
      <c r="J62658" s="276"/>
    </row>
    <row r="62659" spans="1:10" s="275" customFormat="1" x14ac:dyDescent="0.2">
      <c r="A62659" s="274"/>
      <c r="C62659" s="276"/>
      <c r="D62659" s="277"/>
      <c r="E62659" s="278"/>
      <c r="F62659" s="279"/>
      <c r="G62659" s="279"/>
      <c r="H62659" s="279"/>
      <c r="I62659" s="280"/>
      <c r="J62659" s="276"/>
    </row>
    <row r="62660" spans="1:10" s="275" customFormat="1" x14ac:dyDescent="0.2">
      <c r="A62660" s="274"/>
      <c r="C62660" s="276"/>
      <c r="D62660" s="277"/>
      <c r="E62660" s="278"/>
      <c r="F62660" s="279"/>
      <c r="G62660" s="279"/>
      <c r="H62660" s="279"/>
      <c r="I62660" s="280"/>
      <c r="J62660" s="276"/>
    </row>
    <row r="62661" spans="1:10" s="275" customFormat="1" x14ac:dyDescent="0.2">
      <c r="A62661" s="274"/>
      <c r="C62661" s="276"/>
      <c r="D62661" s="277"/>
      <c r="E62661" s="278"/>
      <c r="F62661" s="279"/>
      <c r="G62661" s="279"/>
      <c r="H62661" s="279"/>
      <c r="I62661" s="280"/>
      <c r="J62661" s="276"/>
    </row>
    <row r="62662" spans="1:10" s="275" customFormat="1" x14ac:dyDescent="0.2">
      <c r="A62662" s="274"/>
      <c r="C62662" s="276"/>
      <c r="D62662" s="277"/>
      <c r="E62662" s="278"/>
      <c r="F62662" s="279"/>
      <c r="G62662" s="279"/>
      <c r="H62662" s="279"/>
      <c r="I62662" s="280"/>
      <c r="J62662" s="276"/>
    </row>
    <row r="62663" spans="1:10" s="275" customFormat="1" x14ac:dyDescent="0.2">
      <c r="A62663" s="274"/>
      <c r="C62663" s="276"/>
      <c r="D62663" s="277"/>
      <c r="E62663" s="278"/>
      <c r="F62663" s="279"/>
      <c r="G62663" s="279"/>
      <c r="H62663" s="279"/>
      <c r="I62663" s="280"/>
      <c r="J62663" s="276"/>
    </row>
    <row r="62664" spans="1:10" s="275" customFormat="1" x14ac:dyDescent="0.2">
      <c r="A62664" s="274"/>
      <c r="C62664" s="276"/>
      <c r="D62664" s="277"/>
      <c r="E62664" s="278"/>
      <c r="F62664" s="279"/>
      <c r="G62664" s="279"/>
      <c r="H62664" s="279"/>
      <c r="I62664" s="280"/>
      <c r="J62664" s="276"/>
    </row>
    <row r="62665" spans="1:10" s="275" customFormat="1" x14ac:dyDescent="0.2">
      <c r="A62665" s="274"/>
      <c r="C62665" s="276"/>
      <c r="D62665" s="277"/>
      <c r="E62665" s="278"/>
      <c r="F62665" s="279"/>
      <c r="G62665" s="279"/>
      <c r="H62665" s="279"/>
      <c r="I62665" s="280"/>
      <c r="J62665" s="276"/>
    </row>
    <row r="62666" spans="1:10" s="275" customFormat="1" x14ac:dyDescent="0.2">
      <c r="A62666" s="274"/>
      <c r="C62666" s="276"/>
      <c r="D62666" s="277"/>
      <c r="E62666" s="278"/>
      <c r="F62666" s="279"/>
      <c r="G62666" s="279"/>
      <c r="H62666" s="279"/>
      <c r="I62666" s="280"/>
      <c r="J62666" s="276"/>
    </row>
    <row r="62667" spans="1:10" s="275" customFormat="1" x14ac:dyDescent="0.2">
      <c r="A62667" s="274"/>
      <c r="C62667" s="276"/>
      <c r="D62667" s="277"/>
      <c r="E62667" s="278"/>
      <c r="F62667" s="279"/>
      <c r="G62667" s="279"/>
      <c r="H62667" s="279"/>
      <c r="I62667" s="280"/>
      <c r="J62667" s="276"/>
    </row>
    <row r="62668" spans="1:10" s="275" customFormat="1" x14ac:dyDescent="0.2">
      <c r="A62668" s="274"/>
      <c r="C62668" s="276"/>
      <c r="D62668" s="277"/>
      <c r="E62668" s="278"/>
      <c r="F62668" s="279"/>
      <c r="G62668" s="279"/>
      <c r="H62668" s="279"/>
      <c r="I62668" s="280"/>
      <c r="J62668" s="276"/>
    </row>
    <row r="62669" spans="1:10" s="275" customFormat="1" x14ac:dyDescent="0.2">
      <c r="A62669" s="274"/>
      <c r="C62669" s="276"/>
      <c r="D62669" s="277"/>
      <c r="E62669" s="278"/>
      <c r="F62669" s="279"/>
      <c r="G62669" s="279"/>
      <c r="H62669" s="279"/>
      <c r="I62669" s="280"/>
      <c r="J62669" s="276"/>
    </row>
    <row r="62670" spans="1:10" s="275" customFormat="1" x14ac:dyDescent="0.2">
      <c r="A62670" s="274"/>
      <c r="C62670" s="276"/>
      <c r="D62670" s="277"/>
      <c r="E62670" s="278"/>
      <c r="F62670" s="279"/>
      <c r="G62670" s="279"/>
      <c r="H62670" s="279"/>
      <c r="I62670" s="280"/>
      <c r="J62670" s="276"/>
    </row>
    <row r="62671" spans="1:10" s="275" customFormat="1" x14ac:dyDescent="0.2">
      <c r="A62671" s="274"/>
      <c r="C62671" s="276"/>
      <c r="D62671" s="277"/>
      <c r="E62671" s="278"/>
      <c r="F62671" s="279"/>
      <c r="G62671" s="279"/>
      <c r="H62671" s="279"/>
      <c r="I62671" s="280"/>
      <c r="J62671" s="276"/>
    </row>
    <row r="62672" spans="1:10" s="275" customFormat="1" x14ac:dyDescent="0.2">
      <c r="A62672" s="274"/>
      <c r="C62672" s="276"/>
      <c r="D62672" s="277"/>
      <c r="E62672" s="278"/>
      <c r="F62672" s="279"/>
      <c r="G62672" s="279"/>
      <c r="H62672" s="279"/>
      <c r="I62672" s="280"/>
      <c r="J62672" s="276"/>
    </row>
    <row r="62673" spans="1:10" s="275" customFormat="1" x14ac:dyDescent="0.2">
      <c r="A62673" s="274"/>
      <c r="C62673" s="276"/>
      <c r="D62673" s="277"/>
      <c r="E62673" s="278"/>
      <c r="F62673" s="279"/>
      <c r="G62673" s="279"/>
      <c r="H62673" s="279"/>
      <c r="I62673" s="280"/>
      <c r="J62673" s="276"/>
    </row>
    <row r="62674" spans="1:10" s="275" customFormat="1" x14ac:dyDescent="0.2">
      <c r="A62674" s="274"/>
      <c r="C62674" s="276"/>
      <c r="D62674" s="277"/>
      <c r="E62674" s="278"/>
      <c r="F62674" s="279"/>
      <c r="G62674" s="279"/>
      <c r="H62674" s="279"/>
      <c r="I62674" s="280"/>
      <c r="J62674" s="276"/>
    </row>
    <row r="62675" spans="1:10" s="275" customFormat="1" x14ac:dyDescent="0.2">
      <c r="A62675" s="274"/>
      <c r="C62675" s="276"/>
      <c r="D62675" s="277"/>
      <c r="E62675" s="278"/>
      <c r="F62675" s="279"/>
      <c r="G62675" s="279"/>
      <c r="H62675" s="279"/>
      <c r="I62675" s="280"/>
      <c r="J62675" s="276"/>
    </row>
    <row r="62676" spans="1:10" s="275" customFormat="1" x14ac:dyDescent="0.2">
      <c r="A62676" s="274"/>
      <c r="C62676" s="276"/>
      <c r="D62676" s="277"/>
      <c r="E62676" s="278"/>
      <c r="F62676" s="279"/>
      <c r="G62676" s="279"/>
      <c r="H62676" s="279"/>
      <c r="I62676" s="280"/>
      <c r="J62676" s="276"/>
    </row>
    <row r="62677" spans="1:10" s="275" customFormat="1" x14ac:dyDescent="0.2">
      <c r="A62677" s="274"/>
      <c r="C62677" s="276"/>
      <c r="D62677" s="277"/>
      <c r="E62677" s="278"/>
      <c r="F62677" s="279"/>
      <c r="G62677" s="279"/>
      <c r="H62677" s="279"/>
      <c r="I62677" s="280"/>
      <c r="J62677" s="276"/>
    </row>
    <row r="62678" spans="1:10" s="275" customFormat="1" x14ac:dyDescent="0.2">
      <c r="A62678" s="274"/>
      <c r="C62678" s="276"/>
      <c r="D62678" s="277"/>
      <c r="E62678" s="278"/>
      <c r="F62678" s="279"/>
      <c r="G62678" s="279"/>
      <c r="H62678" s="279"/>
      <c r="I62678" s="280"/>
      <c r="J62678" s="276"/>
    </row>
    <row r="62679" spans="1:10" s="275" customFormat="1" x14ac:dyDescent="0.2">
      <c r="A62679" s="274"/>
      <c r="C62679" s="276"/>
      <c r="D62679" s="277"/>
      <c r="E62679" s="278"/>
      <c r="F62679" s="279"/>
      <c r="G62679" s="279"/>
      <c r="H62679" s="279"/>
      <c r="I62679" s="280"/>
      <c r="J62679" s="276"/>
    </row>
    <row r="62680" spans="1:10" s="275" customFormat="1" x14ac:dyDescent="0.2">
      <c r="A62680" s="274"/>
      <c r="C62680" s="276"/>
      <c r="D62680" s="277"/>
      <c r="E62680" s="278"/>
      <c r="F62680" s="279"/>
      <c r="G62680" s="279"/>
      <c r="H62680" s="279"/>
      <c r="I62680" s="280"/>
      <c r="J62680" s="276"/>
    </row>
    <row r="62681" spans="1:10" s="275" customFormat="1" x14ac:dyDescent="0.2">
      <c r="A62681" s="274"/>
      <c r="C62681" s="276"/>
      <c r="D62681" s="277"/>
      <c r="E62681" s="278"/>
      <c r="F62681" s="279"/>
      <c r="G62681" s="279"/>
      <c r="H62681" s="279"/>
      <c r="I62681" s="280"/>
      <c r="J62681" s="276"/>
    </row>
    <row r="62682" spans="1:10" s="275" customFormat="1" x14ac:dyDescent="0.2">
      <c r="A62682" s="274"/>
      <c r="C62682" s="276"/>
      <c r="D62682" s="277"/>
      <c r="E62682" s="278"/>
      <c r="F62682" s="279"/>
      <c r="G62682" s="279"/>
      <c r="H62682" s="279"/>
      <c r="I62682" s="280"/>
      <c r="J62682" s="276"/>
    </row>
    <row r="62683" spans="1:10" s="275" customFormat="1" x14ac:dyDescent="0.2">
      <c r="A62683" s="274"/>
      <c r="C62683" s="276"/>
      <c r="D62683" s="277"/>
      <c r="E62683" s="278"/>
      <c r="F62683" s="279"/>
      <c r="G62683" s="279"/>
      <c r="H62683" s="279"/>
      <c r="I62683" s="280"/>
      <c r="J62683" s="276"/>
    </row>
    <row r="62684" spans="1:10" s="275" customFormat="1" x14ac:dyDescent="0.2">
      <c r="A62684" s="274"/>
      <c r="C62684" s="276"/>
      <c r="D62684" s="277"/>
      <c r="E62684" s="278"/>
      <c r="F62684" s="279"/>
      <c r="G62684" s="279"/>
      <c r="H62684" s="279"/>
      <c r="I62684" s="280"/>
      <c r="J62684" s="276"/>
    </row>
    <row r="62685" spans="1:10" s="275" customFormat="1" x14ac:dyDescent="0.2">
      <c r="A62685" s="274"/>
      <c r="C62685" s="276"/>
      <c r="D62685" s="277"/>
      <c r="E62685" s="278"/>
      <c r="F62685" s="279"/>
      <c r="G62685" s="279"/>
      <c r="H62685" s="279"/>
      <c r="I62685" s="280"/>
      <c r="J62685" s="276"/>
    </row>
    <row r="62686" spans="1:10" s="275" customFormat="1" x14ac:dyDescent="0.2">
      <c r="A62686" s="274"/>
      <c r="C62686" s="276"/>
      <c r="D62686" s="277"/>
      <c r="E62686" s="278"/>
      <c r="F62686" s="279"/>
      <c r="G62686" s="279"/>
      <c r="H62686" s="279"/>
      <c r="I62686" s="280"/>
      <c r="J62686" s="276"/>
    </row>
    <row r="62687" spans="1:10" s="275" customFormat="1" x14ac:dyDescent="0.2">
      <c r="A62687" s="274"/>
      <c r="C62687" s="276"/>
      <c r="D62687" s="277"/>
      <c r="E62687" s="278"/>
      <c r="F62687" s="279"/>
      <c r="G62687" s="279"/>
      <c r="H62687" s="279"/>
      <c r="I62687" s="280"/>
      <c r="J62687" s="276"/>
    </row>
    <row r="62688" spans="1:10" s="275" customFormat="1" x14ac:dyDescent="0.2">
      <c r="A62688" s="274"/>
      <c r="C62688" s="276"/>
      <c r="D62688" s="277"/>
      <c r="E62688" s="278"/>
      <c r="F62688" s="279"/>
      <c r="G62688" s="279"/>
      <c r="H62688" s="279"/>
      <c r="I62688" s="280"/>
      <c r="J62688" s="276"/>
    </row>
    <row r="62689" spans="1:10" s="275" customFormat="1" x14ac:dyDescent="0.2">
      <c r="A62689" s="274"/>
      <c r="C62689" s="276"/>
      <c r="D62689" s="277"/>
      <c r="E62689" s="278"/>
      <c r="F62689" s="279"/>
      <c r="G62689" s="279"/>
      <c r="H62689" s="279"/>
      <c r="I62689" s="280"/>
      <c r="J62689" s="276"/>
    </row>
    <row r="62690" spans="1:10" s="275" customFormat="1" x14ac:dyDescent="0.2">
      <c r="A62690" s="274"/>
      <c r="C62690" s="276"/>
      <c r="D62690" s="277"/>
      <c r="E62690" s="278"/>
      <c r="F62690" s="279"/>
      <c r="G62690" s="279"/>
      <c r="H62690" s="279"/>
      <c r="I62690" s="280"/>
      <c r="J62690" s="276"/>
    </row>
    <row r="62691" spans="1:10" s="275" customFormat="1" x14ac:dyDescent="0.2">
      <c r="A62691" s="274"/>
      <c r="C62691" s="276"/>
      <c r="D62691" s="277"/>
      <c r="E62691" s="278"/>
      <c r="F62691" s="279"/>
      <c r="G62691" s="279"/>
      <c r="H62691" s="279"/>
      <c r="I62691" s="280"/>
      <c r="J62691" s="276"/>
    </row>
    <row r="62692" spans="1:10" s="275" customFormat="1" x14ac:dyDescent="0.2">
      <c r="A62692" s="274"/>
      <c r="C62692" s="276"/>
      <c r="D62692" s="277"/>
      <c r="E62692" s="278"/>
      <c r="F62692" s="279"/>
      <c r="G62692" s="279"/>
      <c r="H62692" s="279"/>
      <c r="I62692" s="280"/>
      <c r="J62692" s="276"/>
    </row>
    <row r="62693" spans="1:10" s="275" customFormat="1" x14ac:dyDescent="0.2">
      <c r="A62693" s="274"/>
      <c r="C62693" s="276"/>
      <c r="D62693" s="277"/>
      <c r="E62693" s="278"/>
      <c r="F62693" s="279"/>
      <c r="G62693" s="279"/>
      <c r="H62693" s="279"/>
      <c r="I62693" s="280"/>
      <c r="J62693" s="276"/>
    </row>
    <row r="62694" spans="1:10" s="275" customFormat="1" x14ac:dyDescent="0.2">
      <c r="A62694" s="274"/>
      <c r="C62694" s="276"/>
      <c r="D62694" s="277"/>
      <c r="E62694" s="278"/>
      <c r="F62694" s="279"/>
      <c r="G62694" s="279"/>
      <c r="H62694" s="279"/>
      <c r="I62694" s="280"/>
      <c r="J62694" s="276"/>
    </row>
    <row r="62695" spans="1:10" s="275" customFormat="1" x14ac:dyDescent="0.2">
      <c r="A62695" s="274"/>
      <c r="C62695" s="276"/>
      <c r="D62695" s="277"/>
      <c r="E62695" s="278"/>
      <c r="F62695" s="279"/>
      <c r="G62695" s="279"/>
      <c r="H62695" s="279"/>
      <c r="I62695" s="280"/>
      <c r="J62695" s="276"/>
    </row>
    <row r="62696" spans="1:10" s="275" customFormat="1" x14ac:dyDescent="0.2">
      <c r="A62696" s="274"/>
      <c r="C62696" s="276"/>
      <c r="D62696" s="277"/>
      <c r="E62696" s="278"/>
      <c r="F62696" s="279"/>
      <c r="G62696" s="279"/>
      <c r="H62696" s="279"/>
      <c r="I62696" s="280"/>
      <c r="J62696" s="276"/>
    </row>
    <row r="62697" spans="1:10" s="275" customFormat="1" x14ac:dyDescent="0.2">
      <c r="A62697" s="274"/>
      <c r="C62697" s="276"/>
      <c r="D62697" s="277"/>
      <c r="E62697" s="278"/>
      <c r="F62697" s="279"/>
      <c r="G62697" s="279"/>
      <c r="H62697" s="279"/>
      <c r="I62697" s="280"/>
      <c r="J62697" s="276"/>
    </row>
    <row r="62698" spans="1:10" s="275" customFormat="1" x14ac:dyDescent="0.2">
      <c r="A62698" s="274"/>
      <c r="C62698" s="276"/>
      <c r="D62698" s="277"/>
      <c r="E62698" s="278"/>
      <c r="F62698" s="279"/>
      <c r="G62698" s="279"/>
      <c r="H62698" s="279"/>
      <c r="I62698" s="280"/>
      <c r="J62698" s="276"/>
    </row>
    <row r="62699" spans="1:10" s="275" customFormat="1" x14ac:dyDescent="0.2">
      <c r="A62699" s="274"/>
      <c r="C62699" s="276"/>
      <c r="D62699" s="277"/>
      <c r="E62699" s="278"/>
      <c r="F62699" s="279"/>
      <c r="G62699" s="279"/>
      <c r="H62699" s="279"/>
      <c r="I62699" s="280"/>
      <c r="J62699" s="276"/>
    </row>
    <row r="62700" spans="1:10" s="275" customFormat="1" x14ac:dyDescent="0.2">
      <c r="A62700" s="274"/>
      <c r="C62700" s="276"/>
      <c r="D62700" s="277"/>
      <c r="E62700" s="278"/>
      <c r="F62700" s="279"/>
      <c r="G62700" s="279"/>
      <c r="H62700" s="279"/>
      <c r="I62700" s="280"/>
      <c r="J62700" s="276"/>
    </row>
    <row r="62701" spans="1:10" s="275" customFormat="1" x14ac:dyDescent="0.2">
      <c r="A62701" s="274"/>
      <c r="C62701" s="276"/>
      <c r="D62701" s="277"/>
      <c r="E62701" s="278"/>
      <c r="F62701" s="279"/>
      <c r="G62701" s="279"/>
      <c r="H62701" s="279"/>
      <c r="I62701" s="280"/>
      <c r="J62701" s="276"/>
    </row>
    <row r="62702" spans="1:10" s="275" customFormat="1" x14ac:dyDescent="0.2">
      <c r="A62702" s="274"/>
      <c r="C62702" s="276"/>
      <c r="D62702" s="277"/>
      <c r="E62702" s="278"/>
      <c r="F62702" s="279"/>
      <c r="G62702" s="279"/>
      <c r="H62702" s="279"/>
      <c r="I62702" s="280"/>
      <c r="J62702" s="276"/>
    </row>
    <row r="62703" spans="1:10" s="275" customFormat="1" x14ac:dyDescent="0.2">
      <c r="A62703" s="274"/>
      <c r="C62703" s="276"/>
      <c r="D62703" s="277"/>
      <c r="E62703" s="278"/>
      <c r="F62703" s="279"/>
      <c r="G62703" s="279"/>
      <c r="H62703" s="279"/>
      <c r="I62703" s="280"/>
      <c r="J62703" s="276"/>
    </row>
    <row r="62704" spans="1:10" s="275" customFormat="1" x14ac:dyDescent="0.2">
      <c r="A62704" s="274"/>
      <c r="C62704" s="276"/>
      <c r="D62704" s="277"/>
      <c r="E62704" s="278"/>
      <c r="F62704" s="279"/>
      <c r="G62704" s="279"/>
      <c r="H62704" s="279"/>
      <c r="I62704" s="280"/>
      <c r="J62704" s="276"/>
    </row>
    <row r="62705" spans="1:10" s="275" customFormat="1" x14ac:dyDescent="0.2">
      <c r="A62705" s="274"/>
      <c r="C62705" s="276"/>
      <c r="D62705" s="277"/>
      <c r="E62705" s="278"/>
      <c r="F62705" s="279"/>
      <c r="G62705" s="279"/>
      <c r="H62705" s="279"/>
      <c r="I62705" s="280"/>
      <c r="J62705" s="276"/>
    </row>
    <row r="62706" spans="1:10" s="275" customFormat="1" x14ac:dyDescent="0.2">
      <c r="A62706" s="274"/>
      <c r="C62706" s="276"/>
      <c r="D62706" s="277"/>
      <c r="E62706" s="278"/>
      <c r="F62706" s="279"/>
      <c r="G62706" s="279"/>
      <c r="H62706" s="279"/>
      <c r="I62706" s="280"/>
      <c r="J62706" s="276"/>
    </row>
    <row r="62707" spans="1:10" s="275" customFormat="1" x14ac:dyDescent="0.2">
      <c r="A62707" s="274"/>
      <c r="C62707" s="276"/>
      <c r="D62707" s="277"/>
      <c r="E62707" s="278"/>
      <c r="F62707" s="279"/>
      <c r="G62707" s="279"/>
      <c r="H62707" s="279"/>
      <c r="I62707" s="280"/>
      <c r="J62707" s="276"/>
    </row>
    <row r="62708" spans="1:10" s="275" customFormat="1" x14ac:dyDescent="0.2">
      <c r="A62708" s="274"/>
      <c r="C62708" s="276"/>
      <c r="D62708" s="277"/>
      <c r="E62708" s="278"/>
      <c r="F62708" s="279"/>
      <c r="G62708" s="279"/>
      <c r="H62708" s="279"/>
      <c r="I62708" s="280"/>
      <c r="J62708" s="276"/>
    </row>
    <row r="62709" spans="1:10" s="275" customFormat="1" x14ac:dyDescent="0.2">
      <c r="A62709" s="274"/>
      <c r="C62709" s="276"/>
      <c r="D62709" s="277"/>
      <c r="E62709" s="278"/>
      <c r="F62709" s="279"/>
      <c r="G62709" s="279"/>
      <c r="H62709" s="279"/>
      <c r="I62709" s="280"/>
      <c r="J62709" s="276"/>
    </row>
    <row r="62710" spans="1:10" s="275" customFormat="1" x14ac:dyDescent="0.2">
      <c r="A62710" s="274"/>
      <c r="C62710" s="276"/>
      <c r="D62710" s="277"/>
      <c r="E62710" s="278"/>
      <c r="F62710" s="279"/>
      <c r="G62710" s="279"/>
      <c r="H62710" s="279"/>
      <c r="I62710" s="280"/>
      <c r="J62710" s="276"/>
    </row>
    <row r="62711" spans="1:10" s="275" customFormat="1" x14ac:dyDescent="0.2">
      <c r="A62711" s="274"/>
      <c r="C62711" s="276"/>
      <c r="D62711" s="277"/>
      <c r="E62711" s="278"/>
      <c r="F62711" s="279"/>
      <c r="G62711" s="279"/>
      <c r="H62711" s="279"/>
      <c r="I62711" s="280"/>
      <c r="J62711" s="276"/>
    </row>
    <row r="62712" spans="1:10" s="275" customFormat="1" x14ac:dyDescent="0.2">
      <c r="A62712" s="274"/>
      <c r="C62712" s="276"/>
      <c r="D62712" s="277"/>
      <c r="E62712" s="278"/>
      <c r="F62712" s="279"/>
      <c r="G62712" s="279"/>
      <c r="H62712" s="279"/>
      <c r="I62712" s="280"/>
      <c r="J62712" s="276"/>
    </row>
    <row r="62713" spans="1:10" s="275" customFormat="1" x14ac:dyDescent="0.2">
      <c r="A62713" s="274"/>
      <c r="C62713" s="276"/>
      <c r="D62713" s="277"/>
      <c r="E62713" s="278"/>
      <c r="F62713" s="279"/>
      <c r="G62713" s="279"/>
      <c r="H62713" s="279"/>
      <c r="I62713" s="280"/>
      <c r="J62713" s="276"/>
    </row>
    <row r="62714" spans="1:10" s="275" customFormat="1" x14ac:dyDescent="0.2">
      <c r="A62714" s="274"/>
      <c r="C62714" s="276"/>
      <c r="D62714" s="277"/>
      <c r="E62714" s="278"/>
      <c r="F62714" s="279"/>
      <c r="G62714" s="279"/>
      <c r="H62714" s="279"/>
      <c r="I62714" s="280"/>
      <c r="J62714" s="276"/>
    </row>
    <row r="62715" spans="1:10" s="275" customFormat="1" x14ac:dyDescent="0.2">
      <c r="A62715" s="274"/>
      <c r="C62715" s="276"/>
      <c r="D62715" s="277"/>
      <c r="E62715" s="278"/>
      <c r="F62715" s="279"/>
      <c r="G62715" s="279"/>
      <c r="H62715" s="279"/>
      <c r="I62715" s="280"/>
      <c r="J62715" s="276"/>
    </row>
    <row r="62716" spans="1:10" s="275" customFormat="1" x14ac:dyDescent="0.2">
      <c r="A62716" s="274"/>
      <c r="C62716" s="276"/>
      <c r="D62716" s="277"/>
      <c r="E62716" s="278"/>
      <c r="F62716" s="279"/>
      <c r="G62716" s="279"/>
      <c r="H62716" s="279"/>
      <c r="I62716" s="280"/>
      <c r="J62716" s="276"/>
    </row>
    <row r="62717" spans="1:10" s="275" customFormat="1" x14ac:dyDescent="0.2">
      <c r="A62717" s="274"/>
      <c r="C62717" s="276"/>
      <c r="D62717" s="277"/>
      <c r="E62717" s="278"/>
      <c r="F62717" s="279"/>
      <c r="G62717" s="279"/>
      <c r="H62717" s="279"/>
      <c r="I62717" s="280"/>
      <c r="J62717" s="276"/>
    </row>
    <row r="62718" spans="1:10" s="275" customFormat="1" x14ac:dyDescent="0.2">
      <c r="A62718" s="274"/>
      <c r="C62718" s="276"/>
      <c r="D62718" s="277"/>
      <c r="E62718" s="278"/>
      <c r="F62718" s="279"/>
      <c r="G62718" s="279"/>
      <c r="H62718" s="279"/>
      <c r="I62718" s="280"/>
      <c r="J62718" s="276"/>
    </row>
    <row r="62719" spans="1:10" s="275" customFormat="1" x14ac:dyDescent="0.2">
      <c r="A62719" s="274"/>
      <c r="C62719" s="276"/>
      <c r="D62719" s="277"/>
      <c r="E62719" s="278"/>
      <c r="F62719" s="279"/>
      <c r="G62719" s="279"/>
      <c r="H62719" s="279"/>
      <c r="I62719" s="280"/>
      <c r="J62719" s="276"/>
    </row>
    <row r="62720" spans="1:10" s="275" customFormat="1" x14ac:dyDescent="0.2">
      <c r="A62720" s="274"/>
      <c r="C62720" s="276"/>
      <c r="D62720" s="277"/>
      <c r="E62720" s="278"/>
      <c r="F62720" s="279"/>
      <c r="G62720" s="279"/>
      <c r="H62720" s="279"/>
      <c r="I62720" s="280"/>
      <c r="J62720" s="276"/>
    </row>
    <row r="62721" spans="1:10" s="275" customFormat="1" x14ac:dyDescent="0.2">
      <c r="A62721" s="274"/>
      <c r="C62721" s="276"/>
      <c r="D62721" s="277"/>
      <c r="E62721" s="278"/>
      <c r="F62721" s="279"/>
      <c r="G62721" s="279"/>
      <c r="H62721" s="279"/>
      <c r="I62721" s="280"/>
      <c r="J62721" s="276"/>
    </row>
    <row r="62722" spans="1:10" s="275" customFormat="1" x14ac:dyDescent="0.2">
      <c r="A62722" s="274"/>
      <c r="C62722" s="276"/>
      <c r="D62722" s="277"/>
      <c r="E62722" s="278"/>
      <c r="F62722" s="279"/>
      <c r="G62722" s="279"/>
      <c r="H62722" s="279"/>
      <c r="I62722" s="280"/>
      <c r="J62722" s="276"/>
    </row>
    <row r="62723" spans="1:10" s="275" customFormat="1" x14ac:dyDescent="0.2">
      <c r="A62723" s="274"/>
      <c r="C62723" s="276"/>
      <c r="D62723" s="277"/>
      <c r="E62723" s="278"/>
      <c r="F62723" s="279"/>
      <c r="G62723" s="279"/>
      <c r="H62723" s="279"/>
      <c r="I62723" s="280"/>
      <c r="J62723" s="276"/>
    </row>
    <row r="62724" spans="1:10" s="275" customFormat="1" x14ac:dyDescent="0.2">
      <c r="A62724" s="274"/>
      <c r="C62724" s="276"/>
      <c r="D62724" s="277"/>
      <c r="E62724" s="278"/>
      <c r="F62724" s="279"/>
      <c r="G62724" s="279"/>
      <c r="H62724" s="279"/>
      <c r="I62724" s="280"/>
      <c r="J62724" s="276"/>
    </row>
    <row r="62725" spans="1:10" s="275" customFormat="1" x14ac:dyDescent="0.2">
      <c r="A62725" s="274"/>
      <c r="C62725" s="276"/>
      <c r="D62725" s="277"/>
      <c r="E62725" s="278"/>
      <c r="F62725" s="279"/>
      <c r="G62725" s="279"/>
      <c r="H62725" s="279"/>
      <c r="I62725" s="280"/>
      <c r="J62725" s="276"/>
    </row>
    <row r="62726" spans="1:10" s="275" customFormat="1" x14ac:dyDescent="0.2">
      <c r="A62726" s="274"/>
      <c r="C62726" s="276"/>
      <c r="D62726" s="277"/>
      <c r="E62726" s="278"/>
      <c r="F62726" s="279"/>
      <c r="G62726" s="279"/>
      <c r="H62726" s="279"/>
      <c r="I62726" s="280"/>
      <c r="J62726" s="276"/>
    </row>
    <row r="62727" spans="1:10" s="275" customFormat="1" x14ac:dyDescent="0.2">
      <c r="A62727" s="274"/>
      <c r="C62727" s="276"/>
      <c r="D62727" s="277"/>
      <c r="E62727" s="278"/>
      <c r="F62727" s="279"/>
      <c r="G62727" s="279"/>
      <c r="H62727" s="279"/>
      <c r="I62727" s="280"/>
      <c r="J62727" s="276"/>
    </row>
    <row r="62728" spans="1:10" s="275" customFormat="1" x14ac:dyDescent="0.2">
      <c r="A62728" s="274"/>
      <c r="C62728" s="276"/>
      <c r="D62728" s="277"/>
      <c r="E62728" s="278"/>
      <c r="F62728" s="279"/>
      <c r="G62728" s="279"/>
      <c r="H62728" s="279"/>
      <c r="I62728" s="280"/>
      <c r="J62728" s="276"/>
    </row>
    <row r="62729" spans="1:10" s="275" customFormat="1" x14ac:dyDescent="0.2">
      <c r="A62729" s="274"/>
      <c r="C62729" s="276"/>
      <c r="D62729" s="277"/>
      <c r="E62729" s="278"/>
      <c r="F62729" s="279"/>
      <c r="G62729" s="279"/>
      <c r="H62729" s="279"/>
      <c r="I62729" s="280"/>
      <c r="J62729" s="276"/>
    </row>
    <row r="62730" spans="1:10" s="275" customFormat="1" x14ac:dyDescent="0.2">
      <c r="A62730" s="274"/>
      <c r="C62730" s="276"/>
      <c r="D62730" s="277"/>
      <c r="E62730" s="278"/>
      <c r="F62730" s="279"/>
      <c r="G62730" s="279"/>
      <c r="H62730" s="279"/>
      <c r="I62730" s="280"/>
      <c r="J62730" s="276"/>
    </row>
    <row r="62731" spans="1:10" s="275" customFormat="1" x14ac:dyDescent="0.2">
      <c r="A62731" s="274"/>
      <c r="C62731" s="276"/>
      <c r="D62731" s="277"/>
      <c r="E62731" s="278"/>
      <c r="F62731" s="279"/>
      <c r="G62731" s="279"/>
      <c r="H62731" s="279"/>
      <c r="I62731" s="280"/>
      <c r="J62731" s="276"/>
    </row>
    <row r="62732" spans="1:10" s="275" customFormat="1" x14ac:dyDescent="0.2">
      <c r="A62732" s="274"/>
      <c r="C62732" s="276"/>
      <c r="D62732" s="277"/>
      <c r="E62732" s="278"/>
      <c r="F62732" s="279"/>
      <c r="G62732" s="279"/>
      <c r="H62732" s="279"/>
      <c r="I62732" s="280"/>
      <c r="J62732" s="276"/>
    </row>
    <row r="62733" spans="1:10" s="275" customFormat="1" x14ac:dyDescent="0.2">
      <c r="A62733" s="274"/>
      <c r="C62733" s="276"/>
      <c r="D62733" s="277"/>
      <c r="E62733" s="278"/>
      <c r="F62733" s="279"/>
      <c r="G62733" s="279"/>
      <c r="H62733" s="279"/>
      <c r="I62733" s="280"/>
      <c r="J62733" s="276"/>
    </row>
    <row r="62734" spans="1:10" s="275" customFormat="1" x14ac:dyDescent="0.2">
      <c r="A62734" s="274"/>
      <c r="C62734" s="276"/>
      <c r="D62734" s="277"/>
      <c r="E62734" s="278"/>
      <c r="F62734" s="279"/>
      <c r="G62734" s="279"/>
      <c r="H62734" s="279"/>
      <c r="I62734" s="280"/>
      <c r="J62734" s="276"/>
    </row>
    <row r="62735" spans="1:10" s="275" customFormat="1" x14ac:dyDescent="0.2">
      <c r="A62735" s="274"/>
      <c r="C62735" s="276"/>
      <c r="D62735" s="277"/>
      <c r="E62735" s="278"/>
      <c r="F62735" s="279"/>
      <c r="G62735" s="279"/>
      <c r="H62735" s="279"/>
      <c r="I62735" s="280"/>
      <c r="J62735" s="276"/>
    </row>
    <row r="62736" spans="1:10" s="275" customFormat="1" x14ac:dyDescent="0.2">
      <c r="A62736" s="274"/>
      <c r="C62736" s="276"/>
      <c r="D62736" s="277"/>
      <c r="E62736" s="278"/>
      <c r="F62736" s="279"/>
      <c r="G62736" s="279"/>
      <c r="H62736" s="279"/>
      <c r="I62736" s="280"/>
      <c r="J62736" s="276"/>
    </row>
    <row r="62737" spans="1:10" s="275" customFormat="1" x14ac:dyDescent="0.2">
      <c r="A62737" s="274"/>
      <c r="C62737" s="276"/>
      <c r="D62737" s="277"/>
      <c r="E62737" s="278"/>
      <c r="F62737" s="279"/>
      <c r="G62737" s="279"/>
      <c r="H62737" s="279"/>
      <c r="I62737" s="280"/>
      <c r="J62737" s="276"/>
    </row>
    <row r="62738" spans="1:10" s="275" customFormat="1" x14ac:dyDescent="0.2">
      <c r="A62738" s="274"/>
      <c r="C62738" s="276"/>
      <c r="D62738" s="277"/>
      <c r="E62738" s="278"/>
      <c r="F62738" s="279"/>
      <c r="G62738" s="279"/>
      <c r="H62738" s="279"/>
      <c r="I62738" s="280"/>
      <c r="J62738" s="276"/>
    </row>
    <row r="62739" spans="1:10" s="275" customFormat="1" x14ac:dyDescent="0.2">
      <c r="A62739" s="274"/>
      <c r="C62739" s="276"/>
      <c r="D62739" s="277"/>
      <c r="E62739" s="278"/>
      <c r="F62739" s="279"/>
      <c r="G62739" s="279"/>
      <c r="H62739" s="279"/>
      <c r="I62739" s="280"/>
      <c r="J62739" s="276"/>
    </row>
    <row r="62740" spans="1:10" s="275" customFormat="1" x14ac:dyDescent="0.2">
      <c r="A62740" s="274"/>
      <c r="C62740" s="276"/>
      <c r="D62740" s="277"/>
      <c r="E62740" s="278"/>
      <c r="F62740" s="279"/>
      <c r="G62740" s="279"/>
      <c r="H62740" s="279"/>
      <c r="I62740" s="280"/>
      <c r="J62740" s="276"/>
    </row>
    <row r="62741" spans="1:10" s="275" customFormat="1" x14ac:dyDescent="0.2">
      <c r="A62741" s="274"/>
      <c r="C62741" s="276"/>
      <c r="D62741" s="277"/>
      <c r="E62741" s="278"/>
      <c r="F62741" s="279"/>
      <c r="G62741" s="279"/>
      <c r="H62741" s="279"/>
      <c r="I62741" s="280"/>
      <c r="J62741" s="276"/>
    </row>
    <row r="62742" spans="1:10" s="275" customFormat="1" x14ac:dyDescent="0.2">
      <c r="A62742" s="274"/>
      <c r="C62742" s="276"/>
      <c r="D62742" s="277"/>
      <c r="E62742" s="278"/>
      <c r="F62742" s="279"/>
      <c r="G62742" s="279"/>
      <c r="H62742" s="279"/>
      <c r="I62742" s="280"/>
      <c r="J62742" s="276"/>
    </row>
    <row r="62743" spans="1:10" s="275" customFormat="1" x14ac:dyDescent="0.2">
      <c r="A62743" s="274"/>
      <c r="C62743" s="276"/>
      <c r="D62743" s="277"/>
      <c r="E62743" s="278"/>
      <c r="F62743" s="279"/>
      <c r="G62743" s="279"/>
      <c r="H62743" s="279"/>
      <c r="I62743" s="280"/>
      <c r="J62743" s="276"/>
    </row>
    <row r="62744" spans="1:10" s="275" customFormat="1" x14ac:dyDescent="0.2">
      <c r="A62744" s="274"/>
      <c r="C62744" s="276"/>
      <c r="D62744" s="277"/>
      <c r="E62744" s="278"/>
      <c r="F62744" s="279"/>
      <c r="G62744" s="279"/>
      <c r="H62744" s="279"/>
      <c r="I62744" s="280"/>
      <c r="J62744" s="276"/>
    </row>
    <row r="62745" spans="1:10" s="275" customFormat="1" x14ac:dyDescent="0.2">
      <c r="A62745" s="274"/>
      <c r="C62745" s="276"/>
      <c r="D62745" s="277"/>
      <c r="E62745" s="278"/>
      <c r="F62745" s="279"/>
      <c r="G62745" s="279"/>
      <c r="H62745" s="279"/>
      <c r="I62745" s="280"/>
      <c r="J62745" s="276"/>
    </row>
    <row r="62746" spans="1:10" s="275" customFormat="1" x14ac:dyDescent="0.2">
      <c r="A62746" s="274"/>
      <c r="C62746" s="276"/>
      <c r="D62746" s="277"/>
      <c r="E62746" s="278"/>
      <c r="F62746" s="279"/>
      <c r="G62746" s="279"/>
      <c r="H62746" s="279"/>
      <c r="I62746" s="280"/>
      <c r="J62746" s="276"/>
    </row>
    <row r="62747" spans="1:10" s="275" customFormat="1" x14ac:dyDescent="0.2">
      <c r="A62747" s="274"/>
      <c r="C62747" s="276"/>
      <c r="D62747" s="277"/>
      <c r="E62747" s="278"/>
      <c r="F62747" s="279"/>
      <c r="G62747" s="279"/>
      <c r="H62747" s="279"/>
      <c r="I62747" s="280"/>
      <c r="J62747" s="276"/>
    </row>
    <row r="62748" spans="1:10" s="275" customFormat="1" x14ac:dyDescent="0.2">
      <c r="A62748" s="274"/>
      <c r="C62748" s="276"/>
      <c r="D62748" s="277"/>
      <c r="E62748" s="278"/>
      <c r="F62748" s="279"/>
      <c r="G62748" s="279"/>
      <c r="H62748" s="279"/>
      <c r="I62748" s="280"/>
      <c r="J62748" s="276"/>
    </row>
    <row r="62749" spans="1:10" s="275" customFormat="1" x14ac:dyDescent="0.2">
      <c r="A62749" s="274"/>
      <c r="C62749" s="276"/>
      <c r="D62749" s="277"/>
      <c r="E62749" s="278"/>
      <c r="F62749" s="279"/>
      <c r="G62749" s="279"/>
      <c r="H62749" s="279"/>
      <c r="I62749" s="280"/>
      <c r="J62749" s="276"/>
    </row>
    <row r="62750" spans="1:10" s="275" customFormat="1" x14ac:dyDescent="0.2">
      <c r="A62750" s="274"/>
      <c r="C62750" s="276"/>
      <c r="D62750" s="277"/>
      <c r="E62750" s="278"/>
      <c r="F62750" s="279"/>
      <c r="G62750" s="279"/>
      <c r="H62750" s="279"/>
      <c r="I62750" s="280"/>
      <c r="J62750" s="276"/>
    </row>
    <row r="62751" spans="1:10" s="275" customFormat="1" x14ac:dyDescent="0.2">
      <c r="A62751" s="274"/>
      <c r="C62751" s="276"/>
      <c r="D62751" s="277"/>
      <c r="E62751" s="278"/>
      <c r="F62751" s="279"/>
      <c r="G62751" s="279"/>
      <c r="H62751" s="279"/>
      <c r="I62751" s="280"/>
      <c r="J62751" s="276"/>
    </row>
    <row r="62752" spans="1:10" s="275" customFormat="1" x14ac:dyDescent="0.2">
      <c r="A62752" s="274"/>
      <c r="C62752" s="276"/>
      <c r="D62752" s="277"/>
      <c r="E62752" s="278"/>
      <c r="F62752" s="279"/>
      <c r="G62752" s="279"/>
      <c r="H62752" s="279"/>
      <c r="I62752" s="280"/>
      <c r="J62752" s="276"/>
    </row>
    <row r="62753" spans="1:10" s="275" customFormat="1" x14ac:dyDescent="0.2">
      <c r="A62753" s="274"/>
      <c r="C62753" s="276"/>
      <c r="D62753" s="277"/>
      <c r="E62753" s="278"/>
      <c r="F62753" s="279"/>
      <c r="G62753" s="279"/>
      <c r="H62753" s="279"/>
      <c r="I62753" s="280"/>
      <c r="J62753" s="276"/>
    </row>
    <row r="62754" spans="1:10" s="275" customFormat="1" x14ac:dyDescent="0.2">
      <c r="A62754" s="274"/>
      <c r="C62754" s="276"/>
      <c r="D62754" s="277"/>
      <c r="E62754" s="278"/>
      <c r="F62754" s="279"/>
      <c r="G62754" s="279"/>
      <c r="H62754" s="279"/>
      <c r="I62754" s="280"/>
      <c r="J62754" s="276"/>
    </row>
    <row r="62755" spans="1:10" s="275" customFormat="1" x14ac:dyDescent="0.2">
      <c r="A62755" s="274"/>
      <c r="C62755" s="276"/>
      <c r="D62755" s="277"/>
      <c r="E62755" s="278"/>
      <c r="F62755" s="279"/>
      <c r="G62755" s="279"/>
      <c r="H62755" s="279"/>
      <c r="I62755" s="280"/>
      <c r="J62755" s="276"/>
    </row>
    <row r="62756" spans="1:10" s="275" customFormat="1" x14ac:dyDescent="0.2">
      <c r="A62756" s="274"/>
      <c r="C62756" s="276"/>
      <c r="D62756" s="277"/>
      <c r="E62756" s="278"/>
      <c r="F62756" s="279"/>
      <c r="G62756" s="279"/>
      <c r="H62756" s="279"/>
      <c r="I62756" s="280"/>
      <c r="J62756" s="276"/>
    </row>
    <row r="62757" spans="1:10" s="275" customFormat="1" x14ac:dyDescent="0.2">
      <c r="A62757" s="274"/>
      <c r="C62757" s="276"/>
      <c r="D62757" s="277"/>
      <c r="E62757" s="278"/>
      <c r="F62757" s="279"/>
      <c r="G62757" s="279"/>
      <c r="H62757" s="279"/>
      <c r="I62757" s="280"/>
      <c r="J62757" s="276"/>
    </row>
    <row r="62758" spans="1:10" s="275" customFormat="1" x14ac:dyDescent="0.2">
      <c r="A62758" s="274"/>
      <c r="C62758" s="276"/>
      <c r="D62758" s="277"/>
      <c r="E62758" s="278"/>
      <c r="F62758" s="279"/>
      <c r="G62758" s="279"/>
      <c r="H62758" s="279"/>
      <c r="I62758" s="280"/>
      <c r="J62758" s="276"/>
    </row>
    <row r="62759" spans="1:10" s="275" customFormat="1" x14ac:dyDescent="0.2">
      <c r="A62759" s="274"/>
      <c r="C62759" s="276"/>
      <c r="D62759" s="277"/>
      <c r="E62759" s="278"/>
      <c r="F62759" s="279"/>
      <c r="G62759" s="279"/>
      <c r="H62759" s="279"/>
      <c r="I62759" s="280"/>
      <c r="J62759" s="276"/>
    </row>
    <row r="62760" spans="1:10" s="275" customFormat="1" x14ac:dyDescent="0.2">
      <c r="A62760" s="274"/>
      <c r="C62760" s="276"/>
      <c r="D62760" s="277"/>
      <c r="E62760" s="278"/>
      <c r="F62760" s="279"/>
      <c r="G62760" s="279"/>
      <c r="H62760" s="279"/>
      <c r="I62760" s="280"/>
      <c r="J62760" s="276"/>
    </row>
    <row r="62761" spans="1:10" s="275" customFormat="1" x14ac:dyDescent="0.2">
      <c r="A62761" s="274"/>
      <c r="C62761" s="276"/>
      <c r="D62761" s="277"/>
      <c r="E62761" s="278"/>
      <c r="F62761" s="279"/>
      <c r="G62761" s="279"/>
      <c r="H62761" s="279"/>
      <c r="I62761" s="280"/>
      <c r="J62761" s="276"/>
    </row>
    <row r="62762" spans="1:10" s="275" customFormat="1" x14ac:dyDescent="0.2">
      <c r="A62762" s="274"/>
      <c r="C62762" s="276"/>
      <c r="D62762" s="277"/>
      <c r="E62762" s="278"/>
      <c r="F62762" s="279"/>
      <c r="G62762" s="279"/>
      <c r="H62762" s="279"/>
      <c r="I62762" s="280"/>
      <c r="J62762" s="276"/>
    </row>
    <row r="62763" spans="1:10" s="275" customFormat="1" x14ac:dyDescent="0.2">
      <c r="A62763" s="274"/>
      <c r="C62763" s="276"/>
      <c r="D62763" s="277"/>
      <c r="E62763" s="278"/>
      <c r="F62763" s="279"/>
      <c r="G62763" s="279"/>
      <c r="H62763" s="279"/>
      <c r="I62763" s="280"/>
      <c r="J62763" s="276"/>
    </row>
    <row r="62764" spans="1:10" s="275" customFormat="1" x14ac:dyDescent="0.2">
      <c r="A62764" s="274"/>
      <c r="C62764" s="276"/>
      <c r="D62764" s="277"/>
      <c r="E62764" s="278"/>
      <c r="F62764" s="279"/>
      <c r="G62764" s="279"/>
      <c r="H62764" s="279"/>
      <c r="I62764" s="280"/>
      <c r="J62764" s="276"/>
    </row>
    <row r="62765" spans="1:10" s="275" customFormat="1" x14ac:dyDescent="0.2">
      <c r="A62765" s="274"/>
      <c r="C62765" s="276"/>
      <c r="D62765" s="277"/>
      <c r="E62765" s="278"/>
      <c r="F62765" s="279"/>
      <c r="G62765" s="279"/>
      <c r="H62765" s="279"/>
      <c r="I62765" s="280"/>
      <c r="J62765" s="276"/>
    </row>
    <row r="62766" spans="1:10" s="275" customFormat="1" x14ac:dyDescent="0.2">
      <c r="A62766" s="274"/>
      <c r="C62766" s="276"/>
      <c r="D62766" s="277"/>
      <c r="E62766" s="278"/>
      <c r="F62766" s="279"/>
      <c r="G62766" s="279"/>
      <c r="H62766" s="279"/>
      <c r="I62766" s="280"/>
      <c r="J62766" s="276"/>
    </row>
    <row r="62767" spans="1:10" s="275" customFormat="1" x14ac:dyDescent="0.2">
      <c r="A62767" s="274"/>
      <c r="C62767" s="276"/>
      <c r="D62767" s="277"/>
      <c r="E62767" s="278"/>
      <c r="F62767" s="279"/>
      <c r="G62767" s="279"/>
      <c r="H62767" s="279"/>
      <c r="I62767" s="280"/>
      <c r="J62767" s="276"/>
    </row>
    <row r="62768" spans="1:10" s="275" customFormat="1" x14ac:dyDescent="0.2">
      <c r="A62768" s="274"/>
      <c r="C62768" s="276"/>
      <c r="D62768" s="277"/>
      <c r="E62768" s="278"/>
      <c r="F62768" s="279"/>
      <c r="G62768" s="279"/>
      <c r="H62768" s="279"/>
      <c r="I62768" s="280"/>
      <c r="J62768" s="276"/>
    </row>
    <row r="62769" spans="1:10" s="275" customFormat="1" x14ac:dyDescent="0.2">
      <c r="A62769" s="274"/>
      <c r="C62769" s="276"/>
      <c r="D62769" s="277"/>
      <c r="E62769" s="278"/>
      <c r="F62769" s="279"/>
      <c r="G62769" s="279"/>
      <c r="H62769" s="279"/>
      <c r="I62769" s="280"/>
      <c r="J62769" s="276"/>
    </row>
    <row r="62770" spans="1:10" s="275" customFormat="1" x14ac:dyDescent="0.2">
      <c r="A62770" s="274"/>
      <c r="C62770" s="276"/>
      <c r="D62770" s="277"/>
      <c r="E62770" s="278"/>
      <c r="F62770" s="279"/>
      <c r="G62770" s="279"/>
      <c r="H62770" s="279"/>
      <c r="I62770" s="280"/>
      <c r="J62770" s="276"/>
    </row>
    <row r="62771" spans="1:10" s="275" customFormat="1" x14ac:dyDescent="0.2">
      <c r="A62771" s="274"/>
      <c r="C62771" s="276"/>
      <c r="D62771" s="277"/>
      <c r="E62771" s="278"/>
      <c r="F62771" s="279"/>
      <c r="G62771" s="279"/>
      <c r="H62771" s="279"/>
      <c r="I62771" s="280"/>
      <c r="J62771" s="276"/>
    </row>
    <row r="62772" spans="1:10" s="275" customFormat="1" x14ac:dyDescent="0.2">
      <c r="A62772" s="274"/>
      <c r="C62772" s="276"/>
      <c r="D62772" s="277"/>
      <c r="E62772" s="278"/>
      <c r="F62772" s="279"/>
      <c r="G62772" s="279"/>
      <c r="H62772" s="279"/>
      <c r="I62772" s="280"/>
      <c r="J62772" s="276"/>
    </row>
    <row r="62773" spans="1:10" s="275" customFormat="1" x14ac:dyDescent="0.2">
      <c r="A62773" s="274"/>
      <c r="C62773" s="276"/>
      <c r="D62773" s="277"/>
      <c r="E62773" s="278"/>
      <c r="F62773" s="279"/>
      <c r="G62773" s="279"/>
      <c r="H62773" s="279"/>
      <c r="I62773" s="280"/>
      <c r="J62773" s="276"/>
    </row>
    <row r="62774" spans="1:10" s="275" customFormat="1" x14ac:dyDescent="0.2">
      <c r="A62774" s="274"/>
      <c r="C62774" s="276"/>
      <c r="D62774" s="277"/>
      <c r="E62774" s="278"/>
      <c r="F62774" s="279"/>
      <c r="G62774" s="279"/>
      <c r="H62774" s="279"/>
      <c r="I62774" s="280"/>
      <c r="J62774" s="276"/>
    </row>
    <row r="62775" spans="1:10" s="275" customFormat="1" x14ac:dyDescent="0.2">
      <c r="A62775" s="274"/>
      <c r="C62775" s="276"/>
      <c r="D62775" s="277"/>
      <c r="E62775" s="278"/>
      <c r="F62775" s="279"/>
      <c r="G62775" s="279"/>
      <c r="H62775" s="279"/>
      <c r="I62775" s="280"/>
      <c r="J62775" s="276"/>
    </row>
    <row r="62776" spans="1:10" s="275" customFormat="1" x14ac:dyDescent="0.2">
      <c r="A62776" s="274"/>
      <c r="C62776" s="276"/>
      <c r="D62776" s="277"/>
      <c r="E62776" s="278"/>
      <c r="F62776" s="279"/>
      <c r="G62776" s="279"/>
      <c r="H62776" s="279"/>
      <c r="I62776" s="280"/>
      <c r="J62776" s="276"/>
    </row>
    <row r="62777" spans="1:10" s="275" customFormat="1" x14ac:dyDescent="0.2">
      <c r="A62777" s="274"/>
      <c r="C62777" s="276"/>
      <c r="D62777" s="277"/>
      <c r="E62777" s="278"/>
      <c r="F62777" s="279"/>
      <c r="G62777" s="279"/>
      <c r="H62777" s="279"/>
      <c r="I62777" s="280"/>
      <c r="J62777" s="276"/>
    </row>
    <row r="62778" spans="1:10" s="275" customFormat="1" x14ac:dyDescent="0.2">
      <c r="A62778" s="274"/>
      <c r="C62778" s="276"/>
      <c r="D62778" s="277"/>
      <c r="E62778" s="278"/>
      <c r="F62778" s="279"/>
      <c r="G62778" s="279"/>
      <c r="H62778" s="279"/>
      <c r="I62778" s="280"/>
      <c r="J62778" s="276"/>
    </row>
    <row r="62779" spans="1:10" s="275" customFormat="1" x14ac:dyDescent="0.2">
      <c r="A62779" s="274"/>
      <c r="C62779" s="276"/>
      <c r="D62779" s="277"/>
      <c r="E62779" s="278"/>
      <c r="F62779" s="279"/>
      <c r="G62779" s="279"/>
      <c r="H62779" s="279"/>
      <c r="I62779" s="280"/>
      <c r="J62779" s="276"/>
    </row>
    <row r="62780" spans="1:10" s="275" customFormat="1" x14ac:dyDescent="0.2">
      <c r="A62780" s="274"/>
      <c r="C62780" s="276"/>
      <c r="D62780" s="277"/>
      <c r="E62780" s="278"/>
      <c r="F62780" s="279"/>
      <c r="G62780" s="279"/>
      <c r="H62780" s="279"/>
      <c r="I62780" s="280"/>
      <c r="J62780" s="276"/>
    </row>
    <row r="62781" spans="1:10" s="275" customFormat="1" x14ac:dyDescent="0.2">
      <c r="A62781" s="274"/>
      <c r="C62781" s="276"/>
      <c r="D62781" s="277"/>
      <c r="E62781" s="278"/>
      <c r="F62781" s="279"/>
      <c r="G62781" s="279"/>
      <c r="H62781" s="279"/>
      <c r="I62781" s="280"/>
      <c r="J62781" s="276"/>
    </row>
    <row r="62782" spans="1:10" s="275" customFormat="1" x14ac:dyDescent="0.2">
      <c r="A62782" s="274"/>
      <c r="C62782" s="276"/>
      <c r="D62782" s="277"/>
      <c r="E62782" s="278"/>
      <c r="F62782" s="279"/>
      <c r="G62782" s="279"/>
      <c r="H62782" s="279"/>
      <c r="I62782" s="280"/>
      <c r="J62782" s="276"/>
    </row>
    <row r="62783" spans="1:10" s="275" customFormat="1" x14ac:dyDescent="0.2">
      <c r="A62783" s="274"/>
      <c r="C62783" s="276"/>
      <c r="D62783" s="277"/>
      <c r="E62783" s="278"/>
      <c r="F62783" s="279"/>
      <c r="G62783" s="279"/>
      <c r="H62783" s="279"/>
      <c r="I62783" s="280"/>
      <c r="J62783" s="276"/>
    </row>
    <row r="62784" spans="1:10" s="275" customFormat="1" x14ac:dyDescent="0.2">
      <c r="A62784" s="274"/>
      <c r="C62784" s="276"/>
      <c r="D62784" s="277"/>
      <c r="E62784" s="278"/>
      <c r="F62784" s="279"/>
      <c r="G62784" s="279"/>
      <c r="H62784" s="279"/>
      <c r="I62784" s="280"/>
      <c r="J62784" s="276"/>
    </row>
    <row r="62785" spans="1:10" s="275" customFormat="1" x14ac:dyDescent="0.2">
      <c r="A62785" s="274"/>
      <c r="C62785" s="276"/>
      <c r="D62785" s="277"/>
      <c r="E62785" s="278"/>
      <c r="F62785" s="279"/>
      <c r="G62785" s="279"/>
      <c r="H62785" s="279"/>
      <c r="I62785" s="280"/>
      <c r="J62785" s="276"/>
    </row>
    <row r="62786" spans="1:10" s="275" customFormat="1" x14ac:dyDescent="0.2">
      <c r="A62786" s="274"/>
      <c r="C62786" s="276"/>
      <c r="D62786" s="277"/>
      <c r="E62786" s="278"/>
      <c r="F62786" s="279"/>
      <c r="G62786" s="279"/>
      <c r="H62786" s="279"/>
      <c r="I62786" s="280"/>
      <c r="J62786" s="276"/>
    </row>
    <row r="62787" spans="1:10" s="275" customFormat="1" x14ac:dyDescent="0.2">
      <c r="A62787" s="274"/>
      <c r="C62787" s="276"/>
      <c r="D62787" s="277"/>
      <c r="E62787" s="278"/>
      <c r="F62787" s="279"/>
      <c r="G62787" s="279"/>
      <c r="H62787" s="279"/>
      <c r="I62787" s="280"/>
      <c r="J62787" s="276"/>
    </row>
    <row r="62788" spans="1:10" s="275" customFormat="1" x14ac:dyDescent="0.2">
      <c r="A62788" s="274"/>
      <c r="C62788" s="276"/>
      <c r="D62788" s="277"/>
      <c r="E62788" s="278"/>
      <c r="F62788" s="279"/>
      <c r="G62788" s="279"/>
      <c r="H62788" s="279"/>
      <c r="I62788" s="280"/>
      <c r="J62788" s="276"/>
    </row>
    <row r="62789" spans="1:10" s="275" customFormat="1" x14ac:dyDescent="0.2">
      <c r="A62789" s="274"/>
      <c r="C62789" s="276"/>
      <c r="D62789" s="277"/>
      <c r="E62789" s="278"/>
      <c r="F62789" s="279"/>
      <c r="G62789" s="279"/>
      <c r="H62789" s="279"/>
      <c r="I62789" s="280"/>
      <c r="J62789" s="276"/>
    </row>
    <row r="62790" spans="1:10" s="275" customFormat="1" x14ac:dyDescent="0.2">
      <c r="A62790" s="274"/>
      <c r="C62790" s="276"/>
      <c r="D62790" s="277"/>
      <c r="E62790" s="278"/>
      <c r="F62790" s="279"/>
      <c r="G62790" s="279"/>
      <c r="H62790" s="279"/>
      <c r="I62790" s="280"/>
      <c r="J62790" s="276"/>
    </row>
    <row r="62791" spans="1:10" s="275" customFormat="1" x14ac:dyDescent="0.2">
      <c r="A62791" s="274"/>
      <c r="C62791" s="276"/>
      <c r="D62791" s="277"/>
      <c r="E62791" s="278"/>
      <c r="F62791" s="279"/>
      <c r="G62791" s="279"/>
      <c r="H62791" s="279"/>
      <c r="I62791" s="280"/>
      <c r="J62791" s="276"/>
    </row>
    <row r="62792" spans="1:10" s="275" customFormat="1" x14ac:dyDescent="0.2">
      <c r="A62792" s="274"/>
      <c r="C62792" s="276"/>
      <c r="D62792" s="277"/>
      <c r="E62792" s="278"/>
      <c r="F62792" s="279"/>
      <c r="G62792" s="279"/>
      <c r="H62792" s="279"/>
      <c r="I62792" s="280"/>
      <c r="J62792" s="276"/>
    </row>
    <row r="62793" spans="1:10" s="275" customFormat="1" x14ac:dyDescent="0.2">
      <c r="A62793" s="274"/>
      <c r="C62793" s="276"/>
      <c r="D62793" s="277"/>
      <c r="E62793" s="278"/>
      <c r="F62793" s="279"/>
      <c r="G62793" s="279"/>
      <c r="H62793" s="279"/>
      <c r="I62793" s="280"/>
      <c r="J62793" s="276"/>
    </row>
    <row r="62794" spans="1:10" s="275" customFormat="1" x14ac:dyDescent="0.2">
      <c r="A62794" s="274"/>
      <c r="C62794" s="276"/>
      <c r="D62794" s="277"/>
      <c r="E62794" s="278"/>
      <c r="F62794" s="279"/>
      <c r="G62794" s="279"/>
      <c r="H62794" s="279"/>
      <c r="I62794" s="280"/>
      <c r="J62794" s="276"/>
    </row>
    <row r="62795" spans="1:10" s="275" customFormat="1" x14ac:dyDescent="0.2">
      <c r="A62795" s="274"/>
      <c r="C62795" s="276"/>
      <c r="D62795" s="277"/>
      <c r="E62795" s="278"/>
      <c r="F62795" s="279"/>
      <c r="G62795" s="279"/>
      <c r="H62795" s="279"/>
      <c r="I62795" s="280"/>
      <c r="J62795" s="276"/>
    </row>
    <row r="62796" spans="1:10" s="275" customFormat="1" x14ac:dyDescent="0.2">
      <c r="A62796" s="274"/>
      <c r="C62796" s="276"/>
      <c r="D62796" s="277"/>
      <c r="E62796" s="278"/>
      <c r="F62796" s="279"/>
      <c r="G62796" s="279"/>
      <c r="H62796" s="279"/>
      <c r="I62796" s="280"/>
      <c r="J62796" s="276"/>
    </row>
    <row r="62797" spans="1:10" s="275" customFormat="1" x14ac:dyDescent="0.2">
      <c r="A62797" s="274"/>
      <c r="C62797" s="276"/>
      <c r="D62797" s="277"/>
      <c r="E62797" s="278"/>
      <c r="F62797" s="279"/>
      <c r="G62797" s="279"/>
      <c r="H62797" s="279"/>
      <c r="I62797" s="280"/>
      <c r="J62797" s="276"/>
    </row>
    <row r="62798" spans="1:10" s="275" customFormat="1" x14ac:dyDescent="0.2">
      <c r="A62798" s="274"/>
      <c r="C62798" s="276"/>
      <c r="D62798" s="277"/>
      <c r="E62798" s="278"/>
      <c r="F62798" s="279"/>
      <c r="G62798" s="279"/>
      <c r="H62798" s="279"/>
      <c r="I62798" s="280"/>
      <c r="J62798" s="276"/>
    </row>
    <row r="62799" spans="1:10" s="275" customFormat="1" x14ac:dyDescent="0.2">
      <c r="A62799" s="274"/>
      <c r="C62799" s="276"/>
      <c r="D62799" s="277"/>
      <c r="E62799" s="278"/>
      <c r="F62799" s="279"/>
      <c r="G62799" s="279"/>
      <c r="H62799" s="279"/>
      <c r="I62799" s="280"/>
      <c r="J62799" s="276"/>
    </row>
    <row r="62800" spans="1:10" s="275" customFormat="1" x14ac:dyDescent="0.2">
      <c r="A62800" s="274"/>
      <c r="C62800" s="276"/>
      <c r="D62800" s="277"/>
      <c r="E62800" s="278"/>
      <c r="F62800" s="279"/>
      <c r="G62800" s="279"/>
      <c r="H62800" s="279"/>
      <c r="I62800" s="280"/>
      <c r="J62800" s="276"/>
    </row>
    <row r="62801" spans="1:10" s="275" customFormat="1" x14ac:dyDescent="0.2">
      <c r="A62801" s="274"/>
      <c r="C62801" s="276"/>
      <c r="D62801" s="277"/>
      <c r="E62801" s="278"/>
      <c r="F62801" s="279"/>
      <c r="G62801" s="279"/>
      <c r="H62801" s="279"/>
      <c r="I62801" s="280"/>
      <c r="J62801" s="276"/>
    </row>
    <row r="62802" spans="1:10" s="275" customFormat="1" x14ac:dyDescent="0.2">
      <c r="A62802" s="274"/>
      <c r="C62802" s="276"/>
      <c r="D62802" s="277"/>
      <c r="E62802" s="278"/>
      <c r="F62802" s="279"/>
      <c r="G62802" s="279"/>
      <c r="H62802" s="279"/>
      <c r="I62802" s="280"/>
      <c r="J62802" s="276"/>
    </row>
    <row r="62803" spans="1:10" s="275" customFormat="1" x14ac:dyDescent="0.2">
      <c r="A62803" s="274"/>
      <c r="C62803" s="276"/>
      <c r="D62803" s="277"/>
      <c r="E62803" s="278"/>
      <c r="F62803" s="279"/>
      <c r="G62803" s="279"/>
      <c r="H62803" s="279"/>
      <c r="I62803" s="280"/>
      <c r="J62803" s="276"/>
    </row>
    <row r="62804" spans="1:10" s="275" customFormat="1" x14ac:dyDescent="0.2">
      <c r="A62804" s="274"/>
      <c r="C62804" s="276"/>
      <c r="D62804" s="277"/>
      <c r="E62804" s="278"/>
      <c r="F62804" s="279"/>
      <c r="G62804" s="279"/>
      <c r="H62804" s="279"/>
      <c r="I62804" s="280"/>
      <c r="J62804" s="276"/>
    </row>
    <row r="62805" spans="1:10" s="275" customFormat="1" x14ac:dyDescent="0.2">
      <c r="A62805" s="274"/>
      <c r="C62805" s="276"/>
      <c r="D62805" s="277"/>
      <c r="E62805" s="278"/>
      <c r="F62805" s="279"/>
      <c r="G62805" s="279"/>
      <c r="H62805" s="279"/>
      <c r="I62805" s="280"/>
      <c r="J62805" s="276"/>
    </row>
    <row r="62806" spans="1:10" s="275" customFormat="1" x14ac:dyDescent="0.2">
      <c r="A62806" s="274"/>
      <c r="C62806" s="276"/>
      <c r="D62806" s="277"/>
      <c r="E62806" s="278"/>
      <c r="F62806" s="279"/>
      <c r="G62806" s="279"/>
      <c r="H62806" s="279"/>
      <c r="I62806" s="280"/>
      <c r="J62806" s="276"/>
    </row>
    <row r="62807" spans="1:10" s="275" customFormat="1" x14ac:dyDescent="0.2">
      <c r="A62807" s="274"/>
      <c r="C62807" s="276"/>
      <c r="D62807" s="277"/>
      <c r="E62807" s="278"/>
      <c r="F62807" s="279"/>
      <c r="G62807" s="279"/>
      <c r="H62807" s="279"/>
      <c r="I62807" s="280"/>
      <c r="J62807" s="276"/>
    </row>
    <row r="62808" spans="1:10" s="275" customFormat="1" x14ac:dyDescent="0.2">
      <c r="A62808" s="274"/>
      <c r="C62808" s="276"/>
      <c r="D62808" s="277"/>
      <c r="E62808" s="278"/>
      <c r="F62808" s="279"/>
      <c r="G62808" s="279"/>
      <c r="H62808" s="279"/>
      <c r="I62808" s="280"/>
      <c r="J62808" s="276"/>
    </row>
    <row r="62809" spans="1:10" s="275" customFormat="1" x14ac:dyDescent="0.2">
      <c r="A62809" s="274"/>
      <c r="C62809" s="276"/>
      <c r="D62809" s="277"/>
      <c r="E62809" s="278"/>
      <c r="F62809" s="279"/>
      <c r="G62809" s="279"/>
      <c r="H62809" s="279"/>
      <c r="I62809" s="280"/>
      <c r="J62809" s="276"/>
    </row>
    <row r="62810" spans="1:10" s="275" customFormat="1" x14ac:dyDescent="0.2">
      <c r="A62810" s="274"/>
      <c r="C62810" s="276"/>
      <c r="D62810" s="277"/>
      <c r="E62810" s="278"/>
      <c r="F62810" s="279"/>
      <c r="G62810" s="279"/>
      <c r="H62810" s="279"/>
      <c r="I62810" s="280"/>
      <c r="J62810" s="276"/>
    </row>
    <row r="62811" spans="1:10" s="275" customFormat="1" x14ac:dyDescent="0.2">
      <c r="A62811" s="274"/>
      <c r="C62811" s="276"/>
      <c r="D62811" s="277"/>
      <c r="E62811" s="278"/>
      <c r="F62811" s="279"/>
      <c r="G62811" s="279"/>
      <c r="H62811" s="279"/>
      <c r="I62811" s="280"/>
      <c r="J62811" s="276"/>
    </row>
    <row r="62812" spans="1:10" s="275" customFormat="1" x14ac:dyDescent="0.2">
      <c r="A62812" s="274"/>
      <c r="C62812" s="276"/>
      <c r="D62812" s="277"/>
      <c r="E62812" s="278"/>
      <c r="F62812" s="279"/>
      <c r="G62812" s="279"/>
      <c r="H62812" s="279"/>
      <c r="I62812" s="280"/>
      <c r="J62812" s="276"/>
    </row>
    <row r="62813" spans="1:10" s="275" customFormat="1" x14ac:dyDescent="0.2">
      <c r="A62813" s="274"/>
      <c r="C62813" s="276"/>
      <c r="D62813" s="277"/>
      <c r="E62813" s="278"/>
      <c r="F62813" s="279"/>
      <c r="G62813" s="279"/>
      <c r="H62813" s="279"/>
      <c r="I62813" s="280"/>
      <c r="J62813" s="276"/>
    </row>
    <row r="62814" spans="1:10" s="275" customFormat="1" x14ac:dyDescent="0.2">
      <c r="A62814" s="274"/>
      <c r="C62814" s="276"/>
      <c r="D62814" s="277"/>
      <c r="E62814" s="278"/>
      <c r="F62814" s="279"/>
      <c r="G62814" s="279"/>
      <c r="H62814" s="279"/>
      <c r="I62814" s="280"/>
      <c r="J62814" s="276"/>
    </row>
    <row r="62815" spans="1:10" s="275" customFormat="1" x14ac:dyDescent="0.2">
      <c r="A62815" s="274"/>
      <c r="C62815" s="276"/>
      <c r="D62815" s="277"/>
      <c r="E62815" s="278"/>
      <c r="F62815" s="279"/>
      <c r="G62815" s="279"/>
      <c r="H62815" s="279"/>
      <c r="I62815" s="280"/>
      <c r="J62815" s="276"/>
    </row>
    <row r="62816" spans="1:10" s="275" customFormat="1" x14ac:dyDescent="0.2">
      <c r="A62816" s="274"/>
      <c r="C62816" s="276"/>
      <c r="D62816" s="277"/>
      <c r="E62816" s="278"/>
      <c r="F62816" s="279"/>
      <c r="G62816" s="279"/>
      <c r="H62816" s="279"/>
      <c r="I62816" s="280"/>
      <c r="J62816" s="276"/>
    </row>
    <row r="62817" spans="1:10" s="275" customFormat="1" x14ac:dyDescent="0.2">
      <c r="A62817" s="274"/>
      <c r="C62817" s="276"/>
      <c r="D62817" s="277"/>
      <c r="E62817" s="278"/>
      <c r="F62817" s="279"/>
      <c r="G62817" s="279"/>
      <c r="H62817" s="279"/>
      <c r="I62817" s="280"/>
      <c r="J62817" s="276"/>
    </row>
    <row r="62818" spans="1:10" s="275" customFormat="1" x14ac:dyDescent="0.2">
      <c r="A62818" s="274"/>
      <c r="C62818" s="276"/>
      <c r="D62818" s="277"/>
      <c r="E62818" s="278"/>
      <c r="F62818" s="279"/>
      <c r="G62818" s="279"/>
      <c r="H62818" s="279"/>
      <c r="I62818" s="280"/>
      <c r="J62818" s="276"/>
    </row>
    <row r="62819" spans="1:10" s="275" customFormat="1" x14ac:dyDescent="0.2">
      <c r="A62819" s="274"/>
      <c r="C62819" s="276"/>
      <c r="D62819" s="277"/>
      <c r="E62819" s="278"/>
      <c r="F62819" s="279"/>
      <c r="G62819" s="279"/>
      <c r="H62819" s="279"/>
      <c r="I62819" s="280"/>
      <c r="J62819" s="276"/>
    </row>
    <row r="62820" spans="1:10" s="275" customFormat="1" x14ac:dyDescent="0.2">
      <c r="A62820" s="274"/>
      <c r="C62820" s="276"/>
      <c r="D62820" s="277"/>
      <c r="E62820" s="278"/>
      <c r="F62820" s="279"/>
      <c r="G62820" s="279"/>
      <c r="H62820" s="279"/>
      <c r="I62820" s="280"/>
      <c r="J62820" s="276"/>
    </row>
    <row r="62821" spans="1:10" s="275" customFormat="1" x14ac:dyDescent="0.2">
      <c r="A62821" s="274"/>
      <c r="C62821" s="276"/>
      <c r="D62821" s="277"/>
      <c r="E62821" s="278"/>
      <c r="F62821" s="279"/>
      <c r="G62821" s="279"/>
      <c r="H62821" s="279"/>
      <c r="I62821" s="280"/>
      <c r="J62821" s="276"/>
    </row>
    <row r="62822" spans="1:10" s="275" customFormat="1" x14ac:dyDescent="0.2">
      <c r="A62822" s="274"/>
      <c r="C62822" s="276"/>
      <c r="D62822" s="277"/>
      <c r="E62822" s="278"/>
      <c r="F62822" s="279"/>
      <c r="G62822" s="279"/>
      <c r="H62822" s="279"/>
      <c r="I62822" s="280"/>
      <c r="J62822" s="276"/>
    </row>
    <row r="62823" spans="1:10" s="275" customFormat="1" x14ac:dyDescent="0.2">
      <c r="A62823" s="274"/>
      <c r="C62823" s="276"/>
      <c r="D62823" s="277"/>
      <c r="E62823" s="278"/>
      <c r="F62823" s="279"/>
      <c r="G62823" s="279"/>
      <c r="H62823" s="279"/>
      <c r="I62823" s="280"/>
      <c r="J62823" s="276"/>
    </row>
    <row r="62824" spans="1:10" s="275" customFormat="1" x14ac:dyDescent="0.2">
      <c r="A62824" s="274"/>
      <c r="C62824" s="276"/>
      <c r="D62824" s="277"/>
      <c r="E62824" s="278"/>
      <c r="F62824" s="279"/>
      <c r="G62824" s="279"/>
      <c r="H62824" s="279"/>
      <c r="I62824" s="280"/>
      <c r="J62824" s="276"/>
    </row>
    <row r="62825" spans="1:10" s="275" customFormat="1" x14ac:dyDescent="0.2">
      <c r="A62825" s="274"/>
      <c r="C62825" s="276"/>
      <c r="D62825" s="277"/>
      <c r="E62825" s="278"/>
      <c r="F62825" s="279"/>
      <c r="G62825" s="279"/>
      <c r="H62825" s="279"/>
      <c r="I62825" s="280"/>
      <c r="J62825" s="276"/>
    </row>
    <row r="62826" spans="1:10" s="275" customFormat="1" x14ac:dyDescent="0.2">
      <c r="A62826" s="274"/>
      <c r="C62826" s="276"/>
      <c r="D62826" s="277"/>
      <c r="E62826" s="278"/>
      <c r="F62826" s="279"/>
      <c r="G62826" s="279"/>
      <c r="H62826" s="279"/>
      <c r="I62826" s="280"/>
      <c r="J62826" s="276"/>
    </row>
    <row r="62827" spans="1:10" s="275" customFormat="1" x14ac:dyDescent="0.2">
      <c r="A62827" s="274"/>
      <c r="C62827" s="276"/>
      <c r="D62827" s="277"/>
      <c r="E62827" s="278"/>
      <c r="F62827" s="279"/>
      <c r="G62827" s="279"/>
      <c r="H62827" s="279"/>
      <c r="I62827" s="280"/>
      <c r="J62827" s="276"/>
    </row>
    <row r="62828" spans="1:10" s="275" customFormat="1" x14ac:dyDescent="0.2">
      <c r="A62828" s="274"/>
      <c r="C62828" s="276"/>
      <c r="D62828" s="277"/>
      <c r="E62828" s="278"/>
      <c r="F62828" s="279"/>
      <c r="G62828" s="279"/>
      <c r="H62828" s="279"/>
      <c r="I62828" s="280"/>
      <c r="J62828" s="276"/>
    </row>
    <row r="62829" spans="1:10" s="275" customFormat="1" x14ac:dyDescent="0.2">
      <c r="A62829" s="274"/>
      <c r="C62829" s="276"/>
      <c r="D62829" s="277"/>
      <c r="E62829" s="278"/>
      <c r="F62829" s="279"/>
      <c r="G62829" s="279"/>
      <c r="H62829" s="279"/>
      <c r="I62829" s="280"/>
      <c r="J62829" s="276"/>
    </row>
    <row r="62830" spans="1:10" s="275" customFormat="1" x14ac:dyDescent="0.2">
      <c r="A62830" s="274"/>
      <c r="C62830" s="276"/>
      <c r="D62830" s="277"/>
      <c r="E62830" s="278"/>
      <c r="F62830" s="279"/>
      <c r="G62830" s="279"/>
      <c r="H62830" s="279"/>
      <c r="I62830" s="280"/>
      <c r="J62830" s="276"/>
    </row>
    <row r="62831" spans="1:10" s="275" customFormat="1" x14ac:dyDescent="0.2">
      <c r="A62831" s="274"/>
      <c r="C62831" s="276"/>
      <c r="D62831" s="277"/>
      <c r="E62831" s="278"/>
      <c r="F62831" s="279"/>
      <c r="G62831" s="279"/>
      <c r="H62831" s="279"/>
      <c r="I62831" s="280"/>
      <c r="J62831" s="276"/>
    </row>
    <row r="62832" spans="1:10" s="275" customFormat="1" x14ac:dyDescent="0.2">
      <c r="A62832" s="274"/>
      <c r="C62832" s="276"/>
      <c r="D62832" s="277"/>
      <c r="E62832" s="278"/>
      <c r="F62832" s="279"/>
      <c r="G62832" s="279"/>
      <c r="H62832" s="279"/>
      <c r="I62832" s="280"/>
      <c r="J62832" s="276"/>
    </row>
    <row r="62833" spans="1:10" s="275" customFormat="1" x14ac:dyDescent="0.2">
      <c r="A62833" s="274"/>
      <c r="C62833" s="276"/>
      <c r="D62833" s="277"/>
      <c r="E62833" s="278"/>
      <c r="F62833" s="279"/>
      <c r="G62833" s="279"/>
      <c r="H62833" s="279"/>
      <c r="I62833" s="280"/>
      <c r="J62833" s="276"/>
    </row>
    <row r="62834" spans="1:10" s="275" customFormat="1" x14ac:dyDescent="0.2">
      <c r="A62834" s="274"/>
      <c r="C62834" s="276"/>
      <c r="D62834" s="277"/>
      <c r="E62834" s="278"/>
      <c r="F62834" s="279"/>
      <c r="G62834" s="279"/>
      <c r="H62834" s="279"/>
      <c r="I62834" s="280"/>
      <c r="J62834" s="276"/>
    </row>
    <row r="62835" spans="1:10" s="275" customFormat="1" x14ac:dyDescent="0.2">
      <c r="A62835" s="274"/>
      <c r="C62835" s="276"/>
      <c r="D62835" s="277"/>
      <c r="E62835" s="278"/>
      <c r="F62835" s="279"/>
      <c r="G62835" s="279"/>
      <c r="H62835" s="279"/>
      <c r="I62835" s="280"/>
      <c r="J62835" s="276"/>
    </row>
    <row r="62836" spans="1:10" s="275" customFormat="1" x14ac:dyDescent="0.2">
      <c r="A62836" s="274"/>
      <c r="C62836" s="276"/>
      <c r="D62836" s="277"/>
      <c r="E62836" s="278"/>
      <c r="F62836" s="279"/>
      <c r="G62836" s="279"/>
      <c r="H62836" s="279"/>
      <c r="I62836" s="280"/>
      <c r="J62836" s="276"/>
    </row>
    <row r="62837" spans="1:10" s="275" customFormat="1" x14ac:dyDescent="0.2">
      <c r="A62837" s="274"/>
      <c r="C62837" s="276"/>
      <c r="D62837" s="277"/>
      <c r="E62837" s="278"/>
      <c r="F62837" s="279"/>
      <c r="G62837" s="279"/>
      <c r="H62837" s="279"/>
      <c r="I62837" s="280"/>
      <c r="J62837" s="276"/>
    </row>
    <row r="62838" spans="1:10" s="275" customFormat="1" x14ac:dyDescent="0.2">
      <c r="A62838" s="274"/>
      <c r="C62838" s="276"/>
      <c r="D62838" s="277"/>
      <c r="E62838" s="278"/>
      <c r="F62838" s="279"/>
      <c r="G62838" s="279"/>
      <c r="H62838" s="279"/>
      <c r="I62838" s="280"/>
      <c r="J62838" s="276"/>
    </row>
    <row r="62839" spans="1:10" s="275" customFormat="1" x14ac:dyDescent="0.2">
      <c r="A62839" s="274"/>
      <c r="C62839" s="276"/>
      <c r="D62839" s="277"/>
      <c r="E62839" s="278"/>
      <c r="F62839" s="279"/>
      <c r="G62839" s="279"/>
      <c r="H62839" s="279"/>
      <c r="I62839" s="280"/>
      <c r="J62839" s="276"/>
    </row>
    <row r="62840" spans="1:10" s="275" customFormat="1" x14ac:dyDescent="0.2">
      <c r="A62840" s="274"/>
      <c r="C62840" s="276"/>
      <c r="D62840" s="277"/>
      <c r="E62840" s="278"/>
      <c r="F62840" s="279"/>
      <c r="G62840" s="279"/>
      <c r="H62840" s="279"/>
      <c r="I62840" s="280"/>
      <c r="J62840" s="276"/>
    </row>
    <row r="62841" spans="1:10" s="275" customFormat="1" x14ac:dyDescent="0.2">
      <c r="A62841" s="274"/>
      <c r="C62841" s="276"/>
      <c r="D62841" s="277"/>
      <c r="E62841" s="278"/>
      <c r="F62841" s="279"/>
      <c r="G62841" s="279"/>
      <c r="H62841" s="279"/>
      <c r="I62841" s="280"/>
      <c r="J62841" s="276"/>
    </row>
    <row r="62842" spans="1:10" s="275" customFormat="1" x14ac:dyDescent="0.2">
      <c r="A62842" s="274"/>
      <c r="C62842" s="276"/>
      <c r="D62842" s="277"/>
      <c r="E62842" s="278"/>
      <c r="F62842" s="279"/>
      <c r="G62842" s="279"/>
      <c r="H62842" s="279"/>
      <c r="I62842" s="280"/>
      <c r="J62842" s="276"/>
    </row>
    <row r="62843" spans="1:10" s="275" customFormat="1" x14ac:dyDescent="0.2">
      <c r="A62843" s="274"/>
      <c r="C62843" s="276"/>
      <c r="D62843" s="277"/>
      <c r="E62843" s="278"/>
      <c r="F62843" s="279"/>
      <c r="G62843" s="279"/>
      <c r="H62843" s="279"/>
      <c r="I62843" s="280"/>
      <c r="J62843" s="276"/>
    </row>
    <row r="62844" spans="1:10" s="275" customFormat="1" x14ac:dyDescent="0.2">
      <c r="A62844" s="274"/>
      <c r="C62844" s="276"/>
      <c r="D62844" s="277"/>
      <c r="E62844" s="278"/>
      <c r="F62844" s="279"/>
      <c r="G62844" s="279"/>
      <c r="H62844" s="279"/>
      <c r="I62844" s="280"/>
      <c r="J62844" s="276"/>
    </row>
    <row r="62845" spans="1:10" s="275" customFormat="1" x14ac:dyDescent="0.2">
      <c r="A62845" s="274"/>
      <c r="C62845" s="276"/>
      <c r="D62845" s="277"/>
      <c r="E62845" s="278"/>
      <c r="F62845" s="279"/>
      <c r="G62845" s="279"/>
      <c r="H62845" s="279"/>
      <c r="I62845" s="280"/>
      <c r="J62845" s="276"/>
    </row>
    <row r="62846" spans="1:10" s="275" customFormat="1" x14ac:dyDescent="0.2">
      <c r="A62846" s="274"/>
      <c r="C62846" s="276"/>
      <c r="D62846" s="277"/>
      <c r="E62846" s="278"/>
      <c r="F62846" s="279"/>
      <c r="G62846" s="279"/>
      <c r="H62846" s="279"/>
      <c r="I62846" s="280"/>
      <c r="J62846" s="276"/>
    </row>
    <row r="62847" spans="1:10" s="275" customFormat="1" x14ac:dyDescent="0.2">
      <c r="A62847" s="274"/>
      <c r="C62847" s="276"/>
      <c r="D62847" s="277"/>
      <c r="E62847" s="278"/>
      <c r="F62847" s="279"/>
      <c r="G62847" s="279"/>
      <c r="H62847" s="279"/>
      <c r="I62847" s="280"/>
      <c r="J62847" s="276"/>
    </row>
    <row r="62848" spans="1:10" s="275" customFormat="1" x14ac:dyDescent="0.2">
      <c r="A62848" s="274"/>
      <c r="C62848" s="276"/>
      <c r="D62848" s="277"/>
      <c r="E62848" s="278"/>
      <c r="F62848" s="279"/>
      <c r="G62848" s="279"/>
      <c r="H62848" s="279"/>
      <c r="I62848" s="280"/>
      <c r="J62848" s="276"/>
    </row>
    <row r="62849" spans="1:10" s="275" customFormat="1" x14ac:dyDescent="0.2">
      <c r="A62849" s="274"/>
      <c r="C62849" s="276"/>
      <c r="D62849" s="277"/>
      <c r="E62849" s="278"/>
      <c r="F62849" s="279"/>
      <c r="G62849" s="279"/>
      <c r="H62849" s="279"/>
      <c r="I62849" s="280"/>
      <c r="J62849" s="276"/>
    </row>
    <row r="62850" spans="1:10" s="275" customFormat="1" x14ac:dyDescent="0.2">
      <c r="A62850" s="274"/>
      <c r="C62850" s="276"/>
      <c r="D62850" s="277"/>
      <c r="E62850" s="278"/>
      <c r="F62850" s="279"/>
      <c r="G62850" s="279"/>
      <c r="H62850" s="279"/>
      <c r="I62850" s="280"/>
      <c r="J62850" s="276"/>
    </row>
    <row r="62851" spans="1:10" s="275" customFormat="1" x14ac:dyDescent="0.2">
      <c r="A62851" s="274"/>
      <c r="C62851" s="276"/>
      <c r="D62851" s="277"/>
      <c r="E62851" s="278"/>
      <c r="F62851" s="279"/>
      <c r="G62851" s="279"/>
      <c r="H62851" s="279"/>
      <c r="I62851" s="280"/>
      <c r="J62851" s="276"/>
    </row>
    <row r="62852" spans="1:10" s="275" customFormat="1" x14ac:dyDescent="0.2">
      <c r="A62852" s="274"/>
      <c r="C62852" s="276"/>
      <c r="D62852" s="277"/>
      <c r="E62852" s="278"/>
      <c r="F62852" s="279"/>
      <c r="G62852" s="279"/>
      <c r="H62852" s="279"/>
      <c r="I62852" s="280"/>
      <c r="J62852" s="276"/>
    </row>
    <row r="62853" spans="1:10" s="275" customFormat="1" x14ac:dyDescent="0.2">
      <c r="A62853" s="274"/>
      <c r="C62853" s="276"/>
      <c r="D62853" s="277"/>
      <c r="E62853" s="278"/>
      <c r="F62853" s="279"/>
      <c r="G62853" s="279"/>
      <c r="H62853" s="279"/>
      <c r="I62853" s="280"/>
      <c r="J62853" s="276"/>
    </row>
    <row r="62854" spans="1:10" s="275" customFormat="1" x14ac:dyDescent="0.2">
      <c r="A62854" s="274"/>
      <c r="C62854" s="276"/>
      <c r="D62854" s="277"/>
      <c r="E62854" s="278"/>
      <c r="F62854" s="279"/>
      <c r="G62854" s="279"/>
      <c r="H62854" s="279"/>
      <c r="I62854" s="280"/>
      <c r="J62854" s="276"/>
    </row>
    <row r="62855" spans="1:10" s="275" customFormat="1" x14ac:dyDescent="0.2">
      <c r="A62855" s="274"/>
      <c r="C62855" s="276"/>
      <c r="D62855" s="277"/>
      <c r="E62855" s="278"/>
      <c r="F62855" s="279"/>
      <c r="G62855" s="279"/>
      <c r="H62855" s="279"/>
      <c r="I62855" s="280"/>
      <c r="J62855" s="276"/>
    </row>
    <row r="62856" spans="1:10" s="275" customFormat="1" x14ac:dyDescent="0.2">
      <c r="A62856" s="274"/>
      <c r="C62856" s="276"/>
      <c r="D62856" s="277"/>
      <c r="E62856" s="278"/>
      <c r="F62856" s="279"/>
      <c r="G62856" s="279"/>
      <c r="H62856" s="279"/>
      <c r="I62856" s="280"/>
      <c r="J62856" s="276"/>
    </row>
    <row r="62857" spans="1:10" s="275" customFormat="1" x14ac:dyDescent="0.2">
      <c r="A62857" s="274"/>
      <c r="C62857" s="276"/>
      <c r="D62857" s="277"/>
      <c r="E62857" s="278"/>
      <c r="F62857" s="279"/>
      <c r="G62857" s="279"/>
      <c r="H62857" s="279"/>
      <c r="I62857" s="280"/>
      <c r="J62857" s="276"/>
    </row>
    <row r="62858" spans="1:10" s="275" customFormat="1" x14ac:dyDescent="0.2">
      <c r="A62858" s="274"/>
      <c r="C62858" s="276"/>
      <c r="D62858" s="277"/>
      <c r="E62858" s="278"/>
      <c r="F62858" s="279"/>
      <c r="G62858" s="279"/>
      <c r="H62858" s="279"/>
      <c r="I62858" s="280"/>
      <c r="J62858" s="276"/>
    </row>
    <row r="62859" spans="1:10" s="275" customFormat="1" x14ac:dyDescent="0.2">
      <c r="A62859" s="274"/>
      <c r="C62859" s="276"/>
      <c r="D62859" s="277"/>
      <c r="E62859" s="278"/>
      <c r="F62859" s="279"/>
      <c r="G62859" s="279"/>
      <c r="H62859" s="279"/>
      <c r="I62859" s="280"/>
      <c r="J62859" s="276"/>
    </row>
    <row r="62860" spans="1:10" s="275" customFormat="1" x14ac:dyDescent="0.2">
      <c r="A62860" s="274"/>
      <c r="C62860" s="276"/>
      <c r="D62860" s="277"/>
      <c r="E62860" s="278"/>
      <c r="F62860" s="279"/>
      <c r="G62860" s="279"/>
      <c r="H62860" s="279"/>
      <c r="I62860" s="280"/>
      <c r="J62860" s="276"/>
    </row>
    <row r="62861" spans="1:10" s="275" customFormat="1" x14ac:dyDescent="0.2">
      <c r="A62861" s="274"/>
      <c r="C62861" s="276"/>
      <c r="D62861" s="277"/>
      <c r="E62861" s="278"/>
      <c r="F62861" s="279"/>
      <c r="G62861" s="279"/>
      <c r="H62861" s="279"/>
      <c r="I62861" s="280"/>
      <c r="J62861" s="276"/>
    </row>
    <row r="62862" spans="1:10" s="275" customFormat="1" x14ac:dyDescent="0.2">
      <c r="A62862" s="274"/>
      <c r="C62862" s="276"/>
      <c r="D62862" s="277"/>
      <c r="E62862" s="278"/>
      <c r="F62862" s="279"/>
      <c r="G62862" s="279"/>
      <c r="H62862" s="279"/>
      <c r="I62862" s="280"/>
      <c r="J62862" s="276"/>
    </row>
    <row r="62863" spans="1:10" s="275" customFormat="1" x14ac:dyDescent="0.2">
      <c r="A62863" s="274"/>
      <c r="C62863" s="276"/>
      <c r="D62863" s="277"/>
      <c r="E62863" s="278"/>
      <c r="F62863" s="279"/>
      <c r="G62863" s="279"/>
      <c r="H62863" s="279"/>
      <c r="I62863" s="280"/>
      <c r="J62863" s="276"/>
    </row>
    <row r="62864" spans="1:10" s="275" customFormat="1" x14ac:dyDescent="0.2">
      <c r="A62864" s="274"/>
      <c r="C62864" s="276"/>
      <c r="D62864" s="277"/>
      <c r="E62864" s="278"/>
      <c r="F62864" s="279"/>
      <c r="G62864" s="279"/>
      <c r="H62864" s="279"/>
      <c r="I62864" s="280"/>
      <c r="J62864" s="276"/>
    </row>
    <row r="62865" spans="1:10" s="275" customFormat="1" x14ac:dyDescent="0.2">
      <c r="A62865" s="274"/>
      <c r="C62865" s="276"/>
      <c r="D62865" s="277"/>
      <c r="E62865" s="278"/>
      <c r="F62865" s="279"/>
      <c r="G62865" s="279"/>
      <c r="H62865" s="279"/>
      <c r="I62865" s="280"/>
      <c r="J62865" s="276"/>
    </row>
    <row r="62866" spans="1:10" s="275" customFormat="1" x14ac:dyDescent="0.2">
      <c r="A62866" s="274"/>
      <c r="C62866" s="276"/>
      <c r="D62866" s="277"/>
      <c r="E62866" s="278"/>
      <c r="F62866" s="279"/>
      <c r="G62866" s="279"/>
      <c r="H62866" s="279"/>
      <c r="I62866" s="280"/>
      <c r="J62866" s="276"/>
    </row>
    <row r="62867" spans="1:10" s="275" customFormat="1" x14ac:dyDescent="0.2">
      <c r="A62867" s="274"/>
      <c r="C62867" s="276"/>
      <c r="D62867" s="277"/>
      <c r="E62867" s="278"/>
      <c r="F62867" s="279"/>
      <c r="G62867" s="279"/>
      <c r="H62867" s="279"/>
      <c r="I62867" s="280"/>
      <c r="J62867" s="276"/>
    </row>
    <row r="62868" spans="1:10" s="275" customFormat="1" x14ac:dyDescent="0.2">
      <c r="A62868" s="274"/>
      <c r="C62868" s="276"/>
      <c r="D62868" s="277"/>
      <c r="E62868" s="278"/>
      <c r="F62868" s="279"/>
      <c r="G62868" s="279"/>
      <c r="H62868" s="279"/>
      <c r="I62868" s="280"/>
      <c r="J62868" s="276"/>
    </row>
    <row r="62869" spans="1:10" s="275" customFormat="1" x14ac:dyDescent="0.2">
      <c r="A62869" s="274"/>
      <c r="C62869" s="276"/>
      <c r="D62869" s="277"/>
      <c r="E62869" s="278"/>
      <c r="F62869" s="279"/>
      <c r="G62869" s="279"/>
      <c r="H62869" s="279"/>
      <c r="I62869" s="280"/>
      <c r="J62869" s="276"/>
    </row>
    <row r="62870" spans="1:10" s="275" customFormat="1" x14ac:dyDescent="0.2">
      <c r="A62870" s="274"/>
      <c r="C62870" s="276"/>
      <c r="D62870" s="277"/>
      <c r="E62870" s="278"/>
      <c r="F62870" s="279"/>
      <c r="G62870" s="279"/>
      <c r="H62870" s="279"/>
      <c r="I62870" s="280"/>
      <c r="J62870" s="276"/>
    </row>
    <row r="62871" spans="1:10" s="275" customFormat="1" x14ac:dyDescent="0.2">
      <c r="A62871" s="274"/>
      <c r="C62871" s="276"/>
      <c r="D62871" s="277"/>
      <c r="E62871" s="278"/>
      <c r="F62871" s="279"/>
      <c r="G62871" s="279"/>
      <c r="H62871" s="279"/>
      <c r="I62871" s="280"/>
      <c r="J62871" s="276"/>
    </row>
    <row r="62872" spans="1:10" s="275" customFormat="1" x14ac:dyDescent="0.2">
      <c r="A62872" s="274"/>
      <c r="C62872" s="276"/>
      <c r="D62872" s="277"/>
      <c r="E62872" s="278"/>
      <c r="F62872" s="279"/>
      <c r="G62872" s="279"/>
      <c r="H62872" s="279"/>
      <c r="I62872" s="280"/>
      <c r="J62872" s="276"/>
    </row>
    <row r="62873" spans="1:10" s="275" customFormat="1" x14ac:dyDescent="0.2">
      <c r="A62873" s="274"/>
      <c r="C62873" s="276"/>
      <c r="D62873" s="277"/>
      <c r="E62873" s="278"/>
      <c r="F62873" s="279"/>
      <c r="G62873" s="279"/>
      <c r="H62873" s="279"/>
      <c r="I62873" s="280"/>
      <c r="J62873" s="276"/>
    </row>
    <row r="62874" spans="1:10" s="275" customFormat="1" x14ac:dyDescent="0.2">
      <c r="A62874" s="274"/>
      <c r="C62874" s="276"/>
      <c r="D62874" s="277"/>
      <c r="E62874" s="278"/>
      <c r="F62874" s="279"/>
      <c r="G62874" s="279"/>
      <c r="H62874" s="279"/>
      <c r="I62874" s="280"/>
      <c r="J62874" s="276"/>
    </row>
    <row r="62875" spans="1:10" s="275" customFormat="1" x14ac:dyDescent="0.2">
      <c r="A62875" s="274"/>
      <c r="C62875" s="276"/>
      <c r="D62875" s="277"/>
      <c r="E62875" s="278"/>
      <c r="F62875" s="279"/>
      <c r="G62875" s="279"/>
      <c r="H62875" s="279"/>
      <c r="I62875" s="280"/>
      <c r="J62875" s="276"/>
    </row>
    <row r="62876" spans="1:10" s="275" customFormat="1" x14ac:dyDescent="0.2">
      <c r="A62876" s="274"/>
      <c r="C62876" s="276"/>
      <c r="D62876" s="277"/>
      <c r="E62876" s="278"/>
      <c r="F62876" s="279"/>
      <c r="G62876" s="279"/>
      <c r="H62876" s="279"/>
      <c r="I62876" s="280"/>
      <c r="J62876" s="276"/>
    </row>
    <row r="62877" spans="1:10" s="275" customFormat="1" x14ac:dyDescent="0.2">
      <c r="A62877" s="274"/>
      <c r="C62877" s="276"/>
      <c r="D62877" s="277"/>
      <c r="E62877" s="278"/>
      <c r="F62877" s="279"/>
      <c r="G62877" s="279"/>
      <c r="H62877" s="279"/>
      <c r="I62877" s="280"/>
      <c r="J62877" s="276"/>
    </row>
    <row r="62878" spans="1:10" s="275" customFormat="1" x14ac:dyDescent="0.2">
      <c r="A62878" s="274"/>
      <c r="C62878" s="276"/>
      <c r="D62878" s="277"/>
      <c r="E62878" s="278"/>
      <c r="F62878" s="279"/>
      <c r="G62878" s="279"/>
      <c r="H62878" s="279"/>
      <c r="I62878" s="280"/>
      <c r="J62878" s="276"/>
    </row>
    <row r="62879" spans="1:10" s="275" customFormat="1" x14ac:dyDescent="0.2">
      <c r="A62879" s="274"/>
      <c r="C62879" s="276"/>
      <c r="D62879" s="277"/>
      <c r="E62879" s="278"/>
      <c r="F62879" s="279"/>
      <c r="G62879" s="279"/>
      <c r="H62879" s="279"/>
      <c r="I62879" s="280"/>
      <c r="J62879" s="276"/>
    </row>
    <row r="62880" spans="1:10" s="275" customFormat="1" x14ac:dyDescent="0.2">
      <c r="A62880" s="274"/>
      <c r="C62880" s="276"/>
      <c r="D62880" s="277"/>
      <c r="E62880" s="278"/>
      <c r="F62880" s="279"/>
      <c r="G62880" s="279"/>
      <c r="H62880" s="279"/>
      <c r="I62880" s="280"/>
      <c r="J62880" s="276"/>
    </row>
    <row r="62881" spans="1:10" s="275" customFormat="1" x14ac:dyDescent="0.2">
      <c r="A62881" s="274"/>
      <c r="C62881" s="276"/>
      <c r="D62881" s="277"/>
      <c r="E62881" s="278"/>
      <c r="F62881" s="279"/>
      <c r="G62881" s="279"/>
      <c r="H62881" s="279"/>
      <c r="I62881" s="280"/>
      <c r="J62881" s="276"/>
    </row>
    <row r="62882" spans="1:10" s="275" customFormat="1" x14ac:dyDescent="0.2">
      <c r="A62882" s="274"/>
      <c r="C62882" s="276"/>
      <c r="D62882" s="277"/>
      <c r="E62882" s="278"/>
      <c r="F62882" s="279"/>
      <c r="G62882" s="279"/>
      <c r="H62882" s="279"/>
      <c r="I62882" s="280"/>
      <c r="J62882" s="276"/>
    </row>
    <row r="62883" spans="1:10" s="275" customFormat="1" x14ac:dyDescent="0.2">
      <c r="A62883" s="274"/>
      <c r="C62883" s="276"/>
      <c r="D62883" s="277"/>
      <c r="E62883" s="278"/>
      <c r="F62883" s="279"/>
      <c r="G62883" s="279"/>
      <c r="H62883" s="279"/>
      <c r="I62883" s="280"/>
      <c r="J62883" s="276"/>
    </row>
    <row r="62884" spans="1:10" s="275" customFormat="1" x14ac:dyDescent="0.2">
      <c r="A62884" s="274"/>
      <c r="C62884" s="276"/>
      <c r="D62884" s="277"/>
      <c r="E62884" s="278"/>
      <c r="F62884" s="279"/>
      <c r="G62884" s="279"/>
      <c r="H62884" s="279"/>
      <c r="I62884" s="280"/>
      <c r="J62884" s="276"/>
    </row>
    <row r="62885" spans="1:10" s="275" customFormat="1" x14ac:dyDescent="0.2">
      <c r="A62885" s="274"/>
      <c r="C62885" s="276"/>
      <c r="D62885" s="277"/>
      <c r="E62885" s="278"/>
      <c r="F62885" s="279"/>
      <c r="G62885" s="279"/>
      <c r="H62885" s="279"/>
      <c r="I62885" s="280"/>
      <c r="J62885" s="276"/>
    </row>
    <row r="62886" spans="1:10" s="275" customFormat="1" x14ac:dyDescent="0.2">
      <c r="A62886" s="274"/>
      <c r="C62886" s="276"/>
      <c r="D62886" s="277"/>
      <c r="E62886" s="278"/>
      <c r="F62886" s="279"/>
      <c r="G62886" s="279"/>
      <c r="H62886" s="279"/>
      <c r="I62886" s="280"/>
      <c r="J62886" s="276"/>
    </row>
    <row r="62887" spans="1:10" s="275" customFormat="1" x14ac:dyDescent="0.2">
      <c r="A62887" s="274"/>
      <c r="C62887" s="276"/>
      <c r="D62887" s="277"/>
      <c r="E62887" s="278"/>
      <c r="F62887" s="279"/>
      <c r="G62887" s="279"/>
      <c r="H62887" s="279"/>
      <c r="I62887" s="280"/>
      <c r="J62887" s="276"/>
    </row>
    <row r="62888" spans="1:10" s="275" customFormat="1" x14ac:dyDescent="0.2">
      <c r="A62888" s="274"/>
      <c r="C62888" s="276"/>
      <c r="D62888" s="277"/>
      <c r="E62888" s="278"/>
      <c r="F62888" s="279"/>
      <c r="G62888" s="279"/>
      <c r="H62888" s="279"/>
      <c r="I62888" s="280"/>
      <c r="J62888" s="276"/>
    </row>
    <row r="62889" spans="1:10" s="275" customFormat="1" x14ac:dyDescent="0.2">
      <c r="A62889" s="274"/>
      <c r="C62889" s="276"/>
      <c r="D62889" s="277"/>
      <c r="E62889" s="278"/>
      <c r="F62889" s="279"/>
      <c r="G62889" s="279"/>
      <c r="H62889" s="279"/>
      <c r="I62889" s="280"/>
      <c r="J62889" s="276"/>
    </row>
    <row r="62890" spans="1:10" s="275" customFormat="1" x14ac:dyDescent="0.2">
      <c r="A62890" s="274"/>
      <c r="C62890" s="276"/>
      <c r="D62890" s="277"/>
      <c r="E62890" s="278"/>
      <c r="F62890" s="279"/>
      <c r="G62890" s="279"/>
      <c r="H62890" s="279"/>
      <c r="I62890" s="280"/>
      <c r="J62890" s="276"/>
    </row>
    <row r="62891" spans="1:10" s="275" customFormat="1" x14ac:dyDescent="0.2">
      <c r="A62891" s="274"/>
      <c r="C62891" s="276"/>
      <c r="D62891" s="277"/>
      <c r="E62891" s="278"/>
      <c r="F62891" s="279"/>
      <c r="G62891" s="279"/>
      <c r="H62891" s="279"/>
      <c r="I62891" s="280"/>
      <c r="J62891" s="276"/>
    </row>
    <row r="62892" spans="1:10" s="275" customFormat="1" x14ac:dyDescent="0.2">
      <c r="A62892" s="274"/>
      <c r="C62892" s="276"/>
      <c r="D62892" s="277"/>
      <c r="E62892" s="278"/>
      <c r="F62892" s="279"/>
      <c r="G62892" s="279"/>
      <c r="H62892" s="279"/>
      <c r="I62892" s="280"/>
      <c r="J62892" s="276"/>
    </row>
    <row r="62893" spans="1:10" s="275" customFormat="1" x14ac:dyDescent="0.2">
      <c r="A62893" s="274"/>
      <c r="C62893" s="276"/>
      <c r="D62893" s="277"/>
      <c r="E62893" s="278"/>
      <c r="F62893" s="279"/>
      <c r="G62893" s="279"/>
      <c r="H62893" s="279"/>
      <c r="I62893" s="280"/>
      <c r="J62893" s="276"/>
    </row>
    <row r="62894" spans="1:10" s="275" customFormat="1" x14ac:dyDescent="0.2">
      <c r="A62894" s="274"/>
      <c r="C62894" s="276"/>
      <c r="D62894" s="277"/>
      <c r="E62894" s="278"/>
      <c r="F62894" s="279"/>
      <c r="G62894" s="279"/>
      <c r="H62894" s="279"/>
      <c r="I62894" s="280"/>
      <c r="J62894" s="276"/>
    </row>
    <row r="62895" spans="1:10" s="275" customFormat="1" x14ac:dyDescent="0.2">
      <c r="A62895" s="274"/>
      <c r="C62895" s="276"/>
      <c r="D62895" s="277"/>
      <c r="E62895" s="278"/>
      <c r="F62895" s="279"/>
      <c r="G62895" s="279"/>
      <c r="H62895" s="279"/>
      <c r="I62895" s="280"/>
      <c r="J62895" s="276"/>
    </row>
    <row r="62896" spans="1:10" s="275" customFormat="1" x14ac:dyDescent="0.2">
      <c r="A62896" s="274"/>
      <c r="C62896" s="276"/>
      <c r="D62896" s="277"/>
      <c r="E62896" s="278"/>
      <c r="F62896" s="279"/>
      <c r="G62896" s="279"/>
      <c r="H62896" s="279"/>
      <c r="I62896" s="280"/>
      <c r="J62896" s="276"/>
    </row>
    <row r="62897" spans="1:10" s="275" customFormat="1" x14ac:dyDescent="0.2">
      <c r="A62897" s="274"/>
      <c r="C62897" s="276"/>
      <c r="D62897" s="277"/>
      <c r="E62897" s="278"/>
      <c r="F62897" s="279"/>
      <c r="G62897" s="279"/>
      <c r="H62897" s="279"/>
      <c r="I62897" s="280"/>
      <c r="J62897" s="276"/>
    </row>
    <row r="62898" spans="1:10" s="275" customFormat="1" x14ac:dyDescent="0.2">
      <c r="A62898" s="274"/>
      <c r="C62898" s="276"/>
      <c r="D62898" s="277"/>
      <c r="E62898" s="278"/>
      <c r="F62898" s="279"/>
      <c r="G62898" s="279"/>
      <c r="H62898" s="279"/>
      <c r="I62898" s="280"/>
      <c r="J62898" s="276"/>
    </row>
    <row r="62899" spans="1:10" s="275" customFormat="1" x14ac:dyDescent="0.2">
      <c r="A62899" s="274"/>
      <c r="C62899" s="276"/>
      <c r="D62899" s="277"/>
      <c r="E62899" s="278"/>
      <c r="F62899" s="279"/>
      <c r="G62899" s="279"/>
      <c r="H62899" s="279"/>
      <c r="I62899" s="280"/>
      <c r="J62899" s="276"/>
    </row>
    <row r="62900" spans="1:10" s="275" customFormat="1" x14ac:dyDescent="0.2">
      <c r="A62900" s="274"/>
      <c r="C62900" s="276"/>
      <c r="D62900" s="277"/>
      <c r="E62900" s="278"/>
      <c r="F62900" s="279"/>
      <c r="G62900" s="279"/>
      <c r="H62900" s="279"/>
      <c r="I62900" s="280"/>
      <c r="J62900" s="276"/>
    </row>
    <row r="62901" spans="1:10" s="275" customFormat="1" x14ac:dyDescent="0.2">
      <c r="A62901" s="274"/>
      <c r="C62901" s="276"/>
      <c r="D62901" s="277"/>
      <c r="E62901" s="278"/>
      <c r="F62901" s="279"/>
      <c r="G62901" s="279"/>
      <c r="H62901" s="279"/>
      <c r="I62901" s="280"/>
      <c r="J62901" s="276"/>
    </row>
    <row r="62902" spans="1:10" s="275" customFormat="1" x14ac:dyDescent="0.2">
      <c r="A62902" s="274"/>
      <c r="C62902" s="276"/>
      <c r="D62902" s="277"/>
      <c r="E62902" s="278"/>
      <c r="F62902" s="279"/>
      <c r="G62902" s="279"/>
      <c r="H62902" s="279"/>
      <c r="I62902" s="280"/>
      <c r="J62902" s="276"/>
    </row>
    <row r="62903" spans="1:10" s="275" customFormat="1" x14ac:dyDescent="0.2">
      <c r="A62903" s="274"/>
      <c r="C62903" s="276"/>
      <c r="D62903" s="277"/>
      <c r="E62903" s="278"/>
      <c r="F62903" s="279"/>
      <c r="G62903" s="279"/>
      <c r="H62903" s="279"/>
      <c r="I62903" s="280"/>
      <c r="J62903" s="276"/>
    </row>
    <row r="62904" spans="1:10" s="275" customFormat="1" x14ac:dyDescent="0.2">
      <c r="A62904" s="274"/>
      <c r="C62904" s="276"/>
      <c r="D62904" s="277"/>
      <c r="E62904" s="278"/>
      <c r="F62904" s="279"/>
      <c r="G62904" s="279"/>
      <c r="H62904" s="279"/>
      <c r="I62904" s="280"/>
      <c r="J62904" s="276"/>
    </row>
    <row r="62905" spans="1:10" s="275" customFormat="1" x14ac:dyDescent="0.2">
      <c r="A62905" s="274"/>
      <c r="C62905" s="276"/>
      <c r="D62905" s="277"/>
      <c r="E62905" s="278"/>
      <c r="F62905" s="279"/>
      <c r="G62905" s="279"/>
      <c r="H62905" s="279"/>
      <c r="I62905" s="280"/>
      <c r="J62905" s="276"/>
    </row>
    <row r="62906" spans="1:10" s="275" customFormat="1" x14ac:dyDescent="0.2">
      <c r="A62906" s="274"/>
      <c r="C62906" s="276"/>
      <c r="D62906" s="277"/>
      <c r="E62906" s="278"/>
      <c r="F62906" s="279"/>
      <c r="G62906" s="279"/>
      <c r="H62906" s="279"/>
      <c r="I62906" s="280"/>
      <c r="J62906" s="276"/>
    </row>
    <row r="62907" spans="1:10" s="275" customFormat="1" x14ac:dyDescent="0.2">
      <c r="A62907" s="274"/>
      <c r="C62907" s="276"/>
      <c r="D62907" s="277"/>
      <c r="E62907" s="278"/>
      <c r="F62907" s="279"/>
      <c r="G62907" s="279"/>
      <c r="H62907" s="279"/>
      <c r="I62907" s="280"/>
      <c r="J62907" s="276"/>
    </row>
    <row r="62908" spans="1:10" s="275" customFormat="1" x14ac:dyDescent="0.2">
      <c r="A62908" s="274"/>
      <c r="C62908" s="276"/>
      <c r="D62908" s="277"/>
      <c r="E62908" s="278"/>
      <c r="F62908" s="279"/>
      <c r="G62908" s="279"/>
      <c r="H62908" s="279"/>
      <c r="I62908" s="280"/>
      <c r="J62908" s="276"/>
    </row>
    <row r="62909" spans="1:10" s="275" customFormat="1" x14ac:dyDescent="0.2">
      <c r="A62909" s="274"/>
      <c r="C62909" s="276"/>
      <c r="D62909" s="277"/>
      <c r="E62909" s="278"/>
      <c r="F62909" s="279"/>
      <c r="G62909" s="279"/>
      <c r="H62909" s="279"/>
      <c r="I62909" s="280"/>
      <c r="J62909" s="276"/>
    </row>
    <row r="62910" spans="1:10" s="275" customFormat="1" x14ac:dyDescent="0.2">
      <c r="A62910" s="274"/>
      <c r="C62910" s="276"/>
      <c r="D62910" s="277"/>
      <c r="E62910" s="278"/>
      <c r="F62910" s="279"/>
      <c r="G62910" s="279"/>
      <c r="H62910" s="279"/>
      <c r="I62910" s="280"/>
      <c r="J62910" s="276"/>
    </row>
    <row r="62911" spans="1:10" s="275" customFormat="1" x14ac:dyDescent="0.2">
      <c r="A62911" s="274"/>
      <c r="C62911" s="276"/>
      <c r="D62911" s="277"/>
      <c r="E62911" s="278"/>
      <c r="F62911" s="279"/>
      <c r="G62911" s="279"/>
      <c r="H62911" s="279"/>
      <c r="I62911" s="280"/>
      <c r="J62911" s="276"/>
    </row>
    <row r="62912" spans="1:10" s="275" customFormat="1" x14ac:dyDescent="0.2">
      <c r="A62912" s="274"/>
      <c r="C62912" s="276"/>
      <c r="D62912" s="277"/>
      <c r="E62912" s="278"/>
      <c r="F62912" s="279"/>
      <c r="G62912" s="279"/>
      <c r="H62912" s="279"/>
      <c r="I62912" s="280"/>
      <c r="J62912" s="276"/>
    </row>
    <row r="62913" spans="1:10" s="275" customFormat="1" x14ac:dyDescent="0.2">
      <c r="A62913" s="274"/>
      <c r="C62913" s="276"/>
      <c r="D62913" s="277"/>
      <c r="E62913" s="278"/>
      <c r="F62913" s="279"/>
      <c r="G62913" s="279"/>
      <c r="H62913" s="279"/>
      <c r="I62913" s="280"/>
      <c r="J62913" s="276"/>
    </row>
    <row r="62914" spans="1:10" s="275" customFormat="1" x14ac:dyDescent="0.2">
      <c r="A62914" s="274"/>
      <c r="C62914" s="276"/>
      <c r="D62914" s="277"/>
      <c r="E62914" s="278"/>
      <c r="F62914" s="279"/>
      <c r="G62914" s="279"/>
      <c r="H62914" s="279"/>
      <c r="I62914" s="280"/>
      <c r="J62914" s="276"/>
    </row>
    <row r="62915" spans="1:10" s="275" customFormat="1" x14ac:dyDescent="0.2">
      <c r="A62915" s="274"/>
      <c r="C62915" s="276"/>
      <c r="D62915" s="277"/>
      <c r="E62915" s="278"/>
      <c r="F62915" s="279"/>
      <c r="G62915" s="279"/>
      <c r="H62915" s="279"/>
      <c r="I62915" s="280"/>
      <c r="J62915" s="276"/>
    </row>
    <row r="62916" spans="1:10" s="275" customFormat="1" x14ac:dyDescent="0.2">
      <c r="A62916" s="274"/>
      <c r="C62916" s="276"/>
      <c r="D62916" s="277"/>
      <c r="E62916" s="278"/>
      <c r="F62916" s="279"/>
      <c r="G62916" s="279"/>
      <c r="H62916" s="279"/>
      <c r="I62916" s="280"/>
      <c r="J62916" s="276"/>
    </row>
    <row r="62917" spans="1:10" s="275" customFormat="1" x14ac:dyDescent="0.2">
      <c r="A62917" s="274"/>
      <c r="C62917" s="276"/>
      <c r="D62917" s="277"/>
      <c r="E62917" s="278"/>
      <c r="F62917" s="279"/>
      <c r="G62917" s="279"/>
      <c r="H62917" s="279"/>
      <c r="I62917" s="280"/>
      <c r="J62917" s="276"/>
    </row>
    <row r="62918" spans="1:10" s="275" customFormat="1" x14ac:dyDescent="0.2">
      <c r="A62918" s="274"/>
      <c r="C62918" s="276"/>
      <c r="D62918" s="277"/>
      <c r="E62918" s="278"/>
      <c r="F62918" s="279"/>
      <c r="G62918" s="279"/>
      <c r="H62918" s="279"/>
      <c r="I62918" s="280"/>
      <c r="J62918" s="276"/>
    </row>
    <row r="62919" spans="1:10" s="275" customFormat="1" x14ac:dyDescent="0.2">
      <c r="A62919" s="274"/>
      <c r="C62919" s="276"/>
      <c r="D62919" s="277"/>
      <c r="E62919" s="278"/>
      <c r="F62919" s="279"/>
      <c r="G62919" s="279"/>
      <c r="H62919" s="279"/>
      <c r="I62919" s="280"/>
      <c r="J62919" s="276"/>
    </row>
    <row r="62920" spans="1:10" s="275" customFormat="1" x14ac:dyDescent="0.2">
      <c r="A62920" s="274"/>
      <c r="C62920" s="276"/>
      <c r="D62920" s="277"/>
      <c r="E62920" s="278"/>
      <c r="F62920" s="279"/>
      <c r="G62920" s="279"/>
      <c r="H62920" s="279"/>
      <c r="I62920" s="280"/>
      <c r="J62920" s="276"/>
    </row>
    <row r="62921" spans="1:10" s="275" customFormat="1" x14ac:dyDescent="0.2">
      <c r="A62921" s="274"/>
      <c r="C62921" s="276"/>
      <c r="D62921" s="277"/>
      <c r="E62921" s="278"/>
      <c r="F62921" s="279"/>
      <c r="G62921" s="279"/>
      <c r="H62921" s="279"/>
      <c r="I62921" s="280"/>
      <c r="J62921" s="276"/>
    </row>
    <row r="62922" spans="1:10" s="275" customFormat="1" x14ac:dyDescent="0.2">
      <c r="A62922" s="274"/>
      <c r="C62922" s="276"/>
      <c r="D62922" s="277"/>
      <c r="E62922" s="278"/>
      <c r="F62922" s="279"/>
      <c r="G62922" s="279"/>
      <c r="H62922" s="279"/>
      <c r="I62922" s="280"/>
      <c r="J62922" s="276"/>
    </row>
    <row r="62923" spans="1:10" s="275" customFormat="1" x14ac:dyDescent="0.2">
      <c r="A62923" s="274"/>
      <c r="C62923" s="276"/>
      <c r="D62923" s="277"/>
      <c r="E62923" s="278"/>
      <c r="F62923" s="279"/>
      <c r="G62923" s="279"/>
      <c r="H62923" s="279"/>
      <c r="I62923" s="280"/>
      <c r="J62923" s="276"/>
    </row>
    <row r="62924" spans="1:10" s="275" customFormat="1" x14ac:dyDescent="0.2">
      <c r="A62924" s="274"/>
      <c r="C62924" s="276"/>
      <c r="D62924" s="277"/>
      <c r="E62924" s="278"/>
      <c r="F62924" s="279"/>
      <c r="G62924" s="279"/>
      <c r="H62924" s="279"/>
      <c r="I62924" s="280"/>
      <c r="J62924" s="276"/>
    </row>
    <row r="62925" spans="1:10" s="275" customFormat="1" x14ac:dyDescent="0.2">
      <c r="A62925" s="274"/>
      <c r="C62925" s="276"/>
      <c r="D62925" s="277"/>
      <c r="E62925" s="278"/>
      <c r="F62925" s="279"/>
      <c r="G62925" s="279"/>
      <c r="H62925" s="279"/>
      <c r="I62925" s="280"/>
      <c r="J62925" s="276"/>
    </row>
    <row r="62926" spans="1:10" s="275" customFormat="1" x14ac:dyDescent="0.2">
      <c r="A62926" s="274"/>
      <c r="C62926" s="276"/>
      <c r="D62926" s="277"/>
      <c r="E62926" s="278"/>
      <c r="F62926" s="279"/>
      <c r="G62926" s="279"/>
      <c r="H62926" s="279"/>
      <c r="I62926" s="280"/>
      <c r="J62926" s="276"/>
    </row>
    <row r="62927" spans="1:10" s="275" customFormat="1" x14ac:dyDescent="0.2">
      <c r="A62927" s="274"/>
      <c r="C62927" s="276"/>
      <c r="D62927" s="277"/>
      <c r="E62927" s="278"/>
      <c r="F62927" s="279"/>
      <c r="G62927" s="279"/>
      <c r="H62927" s="279"/>
      <c r="I62927" s="280"/>
      <c r="J62927" s="276"/>
    </row>
    <row r="62928" spans="1:10" s="275" customFormat="1" x14ac:dyDescent="0.2">
      <c r="A62928" s="274"/>
      <c r="C62928" s="276"/>
      <c r="D62928" s="277"/>
      <c r="E62928" s="278"/>
      <c r="F62928" s="279"/>
      <c r="G62928" s="279"/>
      <c r="H62928" s="279"/>
      <c r="I62928" s="280"/>
      <c r="J62928" s="276"/>
    </row>
    <row r="62929" spans="1:10" s="275" customFormat="1" x14ac:dyDescent="0.2">
      <c r="A62929" s="274"/>
      <c r="C62929" s="276"/>
      <c r="D62929" s="277"/>
      <c r="E62929" s="278"/>
      <c r="F62929" s="279"/>
      <c r="G62929" s="279"/>
      <c r="H62929" s="279"/>
      <c r="I62929" s="280"/>
      <c r="J62929" s="276"/>
    </row>
    <row r="62930" spans="1:10" s="275" customFormat="1" x14ac:dyDescent="0.2">
      <c r="A62930" s="274"/>
      <c r="C62930" s="276"/>
      <c r="D62930" s="277"/>
      <c r="E62930" s="278"/>
      <c r="F62930" s="279"/>
      <c r="G62930" s="279"/>
      <c r="H62930" s="279"/>
      <c r="I62930" s="280"/>
      <c r="J62930" s="276"/>
    </row>
    <row r="62931" spans="1:10" s="275" customFormat="1" x14ac:dyDescent="0.2">
      <c r="A62931" s="274"/>
      <c r="C62931" s="276"/>
      <c r="D62931" s="277"/>
      <c r="E62931" s="278"/>
      <c r="F62931" s="279"/>
      <c r="G62931" s="279"/>
      <c r="H62931" s="279"/>
      <c r="I62931" s="280"/>
      <c r="J62931" s="276"/>
    </row>
    <row r="62932" spans="1:10" s="275" customFormat="1" x14ac:dyDescent="0.2">
      <c r="A62932" s="274"/>
      <c r="C62932" s="276"/>
      <c r="D62932" s="277"/>
      <c r="E62932" s="278"/>
      <c r="F62932" s="279"/>
      <c r="G62932" s="279"/>
      <c r="H62932" s="279"/>
      <c r="I62932" s="280"/>
      <c r="J62932" s="276"/>
    </row>
    <row r="62933" spans="1:10" s="275" customFormat="1" x14ac:dyDescent="0.2">
      <c r="A62933" s="274"/>
      <c r="C62933" s="276"/>
      <c r="D62933" s="277"/>
      <c r="E62933" s="278"/>
      <c r="F62933" s="279"/>
      <c r="G62933" s="279"/>
      <c r="H62933" s="279"/>
      <c r="I62933" s="280"/>
      <c r="J62933" s="276"/>
    </row>
    <row r="62934" spans="1:10" s="275" customFormat="1" x14ac:dyDescent="0.2">
      <c r="A62934" s="274"/>
      <c r="C62934" s="276"/>
      <c r="D62934" s="277"/>
      <c r="E62934" s="278"/>
      <c r="F62934" s="279"/>
      <c r="G62934" s="279"/>
      <c r="H62934" s="279"/>
      <c r="I62934" s="280"/>
      <c r="J62934" s="276"/>
    </row>
    <row r="62935" spans="1:10" s="275" customFormat="1" x14ac:dyDescent="0.2">
      <c r="A62935" s="274"/>
      <c r="C62935" s="276"/>
      <c r="D62935" s="277"/>
      <c r="E62935" s="278"/>
      <c r="F62935" s="279"/>
      <c r="G62935" s="279"/>
      <c r="H62935" s="279"/>
      <c r="I62935" s="280"/>
      <c r="J62935" s="276"/>
    </row>
    <row r="62936" spans="1:10" s="275" customFormat="1" x14ac:dyDescent="0.2">
      <c r="A62936" s="274"/>
      <c r="C62936" s="276"/>
      <c r="D62936" s="277"/>
      <c r="E62936" s="278"/>
      <c r="F62936" s="279"/>
      <c r="G62936" s="279"/>
      <c r="H62936" s="279"/>
      <c r="I62936" s="280"/>
      <c r="J62936" s="276"/>
    </row>
    <row r="62937" spans="1:10" s="275" customFormat="1" x14ac:dyDescent="0.2">
      <c r="A62937" s="274"/>
      <c r="C62937" s="276"/>
      <c r="D62937" s="277"/>
      <c r="E62937" s="278"/>
      <c r="F62937" s="279"/>
      <c r="G62937" s="279"/>
      <c r="H62937" s="279"/>
      <c r="I62937" s="280"/>
      <c r="J62937" s="276"/>
    </row>
    <row r="62938" spans="1:10" s="275" customFormat="1" x14ac:dyDescent="0.2">
      <c r="A62938" s="274"/>
      <c r="C62938" s="276"/>
      <c r="D62938" s="277"/>
      <c r="E62938" s="278"/>
      <c r="F62938" s="279"/>
      <c r="G62938" s="279"/>
      <c r="H62938" s="279"/>
      <c r="I62938" s="280"/>
      <c r="J62938" s="276"/>
    </row>
    <row r="62939" spans="1:10" s="275" customFormat="1" x14ac:dyDescent="0.2">
      <c r="A62939" s="274"/>
      <c r="C62939" s="276"/>
      <c r="D62939" s="277"/>
      <c r="E62939" s="278"/>
      <c r="F62939" s="279"/>
      <c r="G62939" s="279"/>
      <c r="H62939" s="279"/>
      <c r="I62939" s="280"/>
      <c r="J62939" s="276"/>
    </row>
    <row r="62940" spans="1:10" s="275" customFormat="1" x14ac:dyDescent="0.2">
      <c r="A62940" s="274"/>
      <c r="C62940" s="276"/>
      <c r="D62940" s="277"/>
      <c r="E62940" s="278"/>
      <c r="F62940" s="279"/>
      <c r="G62940" s="279"/>
      <c r="H62940" s="279"/>
      <c r="I62940" s="280"/>
      <c r="J62940" s="276"/>
    </row>
    <row r="62941" spans="1:10" s="275" customFormat="1" x14ac:dyDescent="0.2">
      <c r="A62941" s="274"/>
      <c r="C62941" s="276"/>
      <c r="D62941" s="277"/>
      <c r="E62941" s="278"/>
      <c r="F62941" s="279"/>
      <c r="G62941" s="279"/>
      <c r="H62941" s="279"/>
      <c r="I62941" s="280"/>
      <c r="J62941" s="276"/>
    </row>
    <row r="62942" spans="1:10" s="275" customFormat="1" x14ac:dyDescent="0.2">
      <c r="A62942" s="274"/>
      <c r="C62942" s="276"/>
      <c r="D62942" s="277"/>
      <c r="E62942" s="278"/>
      <c r="F62942" s="279"/>
      <c r="G62942" s="279"/>
      <c r="H62942" s="279"/>
      <c r="I62942" s="280"/>
      <c r="J62942" s="276"/>
    </row>
    <row r="62943" spans="1:10" s="275" customFormat="1" x14ac:dyDescent="0.2">
      <c r="A62943" s="274"/>
      <c r="C62943" s="276"/>
      <c r="D62943" s="277"/>
      <c r="E62943" s="278"/>
      <c r="F62943" s="279"/>
      <c r="G62943" s="279"/>
      <c r="H62943" s="279"/>
      <c r="I62943" s="280"/>
      <c r="J62943" s="276"/>
    </row>
    <row r="62944" spans="1:10" s="275" customFormat="1" x14ac:dyDescent="0.2">
      <c r="A62944" s="274"/>
      <c r="C62944" s="276"/>
      <c r="D62944" s="277"/>
      <c r="E62944" s="278"/>
      <c r="F62944" s="279"/>
      <c r="G62944" s="279"/>
      <c r="H62944" s="279"/>
      <c r="I62944" s="280"/>
      <c r="J62944" s="276"/>
    </row>
    <row r="62945" spans="1:10" s="275" customFormat="1" x14ac:dyDescent="0.2">
      <c r="A62945" s="274"/>
      <c r="C62945" s="276"/>
      <c r="D62945" s="277"/>
      <c r="E62945" s="278"/>
      <c r="F62945" s="279"/>
      <c r="G62945" s="279"/>
      <c r="H62945" s="279"/>
      <c r="I62945" s="280"/>
      <c r="J62945" s="276"/>
    </row>
    <row r="62946" spans="1:10" s="275" customFormat="1" x14ac:dyDescent="0.2">
      <c r="A62946" s="274"/>
      <c r="C62946" s="276"/>
      <c r="D62946" s="277"/>
      <c r="E62946" s="278"/>
      <c r="F62946" s="279"/>
      <c r="G62946" s="279"/>
      <c r="H62946" s="279"/>
      <c r="I62946" s="280"/>
      <c r="J62946" s="276"/>
    </row>
    <row r="62947" spans="1:10" s="275" customFormat="1" x14ac:dyDescent="0.2">
      <c r="A62947" s="274"/>
      <c r="C62947" s="276"/>
      <c r="D62947" s="277"/>
      <c r="E62947" s="278"/>
      <c r="F62947" s="279"/>
      <c r="G62947" s="279"/>
      <c r="H62947" s="279"/>
      <c r="I62947" s="280"/>
      <c r="J62947" s="276"/>
    </row>
    <row r="62948" spans="1:10" s="275" customFormat="1" x14ac:dyDescent="0.2">
      <c r="A62948" s="274"/>
      <c r="C62948" s="276"/>
      <c r="D62948" s="277"/>
      <c r="E62948" s="278"/>
      <c r="F62948" s="279"/>
      <c r="G62948" s="279"/>
      <c r="H62948" s="279"/>
      <c r="I62948" s="280"/>
      <c r="J62948" s="276"/>
    </row>
    <row r="62949" spans="1:10" s="275" customFormat="1" x14ac:dyDescent="0.2">
      <c r="A62949" s="274"/>
      <c r="C62949" s="276"/>
      <c r="D62949" s="277"/>
      <c r="E62949" s="278"/>
      <c r="F62949" s="279"/>
      <c r="G62949" s="279"/>
      <c r="H62949" s="279"/>
      <c r="I62949" s="280"/>
      <c r="J62949" s="276"/>
    </row>
    <row r="62950" spans="1:10" s="275" customFormat="1" x14ac:dyDescent="0.2">
      <c r="A62950" s="274"/>
      <c r="C62950" s="276"/>
      <c r="D62950" s="277"/>
      <c r="E62950" s="278"/>
      <c r="F62950" s="279"/>
      <c r="G62950" s="279"/>
      <c r="H62950" s="279"/>
      <c r="I62950" s="280"/>
      <c r="J62950" s="276"/>
    </row>
    <row r="62951" spans="1:10" s="275" customFormat="1" x14ac:dyDescent="0.2">
      <c r="A62951" s="274"/>
      <c r="C62951" s="276"/>
      <c r="D62951" s="277"/>
      <c r="E62951" s="278"/>
      <c r="F62951" s="279"/>
      <c r="G62951" s="279"/>
      <c r="H62951" s="279"/>
      <c r="I62951" s="280"/>
      <c r="J62951" s="276"/>
    </row>
    <row r="62952" spans="1:10" s="275" customFormat="1" x14ac:dyDescent="0.2">
      <c r="A62952" s="274"/>
      <c r="C62952" s="276"/>
      <c r="D62952" s="277"/>
      <c r="E62952" s="278"/>
      <c r="F62952" s="279"/>
      <c r="G62952" s="279"/>
      <c r="H62952" s="279"/>
      <c r="I62952" s="280"/>
      <c r="J62952" s="276"/>
    </row>
    <row r="62953" spans="1:10" s="275" customFormat="1" x14ac:dyDescent="0.2">
      <c r="A62953" s="274"/>
      <c r="C62953" s="276"/>
      <c r="D62953" s="277"/>
      <c r="E62953" s="278"/>
      <c r="F62953" s="279"/>
      <c r="G62953" s="279"/>
      <c r="H62953" s="279"/>
      <c r="I62953" s="280"/>
      <c r="J62953" s="276"/>
    </row>
    <row r="62954" spans="1:10" s="275" customFormat="1" x14ac:dyDescent="0.2">
      <c r="A62954" s="274"/>
      <c r="C62954" s="276"/>
      <c r="D62954" s="277"/>
      <c r="E62954" s="278"/>
      <c r="F62954" s="279"/>
      <c r="G62954" s="279"/>
      <c r="H62954" s="279"/>
      <c r="I62954" s="280"/>
      <c r="J62954" s="276"/>
    </row>
    <row r="62955" spans="1:10" s="275" customFormat="1" x14ac:dyDescent="0.2">
      <c r="A62955" s="274"/>
      <c r="C62955" s="276"/>
      <c r="D62955" s="277"/>
      <c r="E62955" s="278"/>
      <c r="F62955" s="279"/>
      <c r="G62955" s="279"/>
      <c r="H62955" s="279"/>
      <c r="I62955" s="280"/>
      <c r="J62955" s="276"/>
    </row>
    <row r="62956" spans="1:10" s="275" customFormat="1" x14ac:dyDescent="0.2">
      <c r="A62956" s="274"/>
      <c r="C62956" s="276"/>
      <c r="D62956" s="277"/>
      <c r="E62956" s="278"/>
      <c r="F62956" s="279"/>
      <c r="G62956" s="279"/>
      <c r="H62956" s="279"/>
      <c r="I62956" s="280"/>
      <c r="J62956" s="276"/>
    </row>
    <row r="62957" spans="1:10" s="275" customFormat="1" x14ac:dyDescent="0.2">
      <c r="A62957" s="274"/>
      <c r="C62957" s="276"/>
      <c r="D62957" s="277"/>
      <c r="E62957" s="278"/>
      <c r="F62957" s="279"/>
      <c r="G62957" s="279"/>
      <c r="H62957" s="279"/>
      <c r="I62957" s="280"/>
      <c r="J62957" s="276"/>
    </row>
    <row r="62958" spans="1:10" s="275" customFormat="1" x14ac:dyDescent="0.2">
      <c r="A62958" s="274"/>
      <c r="C62958" s="276"/>
      <c r="D62958" s="277"/>
      <c r="E62958" s="278"/>
      <c r="F62958" s="279"/>
      <c r="G62958" s="279"/>
      <c r="H62958" s="279"/>
      <c r="I62958" s="280"/>
      <c r="J62958" s="276"/>
    </row>
    <row r="62959" spans="1:10" s="275" customFormat="1" x14ac:dyDescent="0.2">
      <c r="A62959" s="274"/>
      <c r="C62959" s="276"/>
      <c r="D62959" s="277"/>
      <c r="E62959" s="278"/>
      <c r="F62959" s="279"/>
      <c r="G62959" s="279"/>
      <c r="H62959" s="279"/>
      <c r="I62959" s="280"/>
      <c r="J62959" s="276"/>
    </row>
    <row r="62960" spans="1:10" s="275" customFormat="1" x14ac:dyDescent="0.2">
      <c r="A62960" s="274"/>
      <c r="C62960" s="276"/>
      <c r="D62960" s="277"/>
      <c r="E62960" s="278"/>
      <c r="F62960" s="279"/>
      <c r="G62960" s="279"/>
      <c r="H62960" s="279"/>
      <c r="I62960" s="280"/>
      <c r="J62960" s="276"/>
    </row>
    <row r="62961" spans="1:10" s="275" customFormat="1" x14ac:dyDescent="0.2">
      <c r="A62961" s="274"/>
      <c r="C62961" s="276"/>
      <c r="D62961" s="277"/>
      <c r="E62961" s="278"/>
      <c r="F62961" s="279"/>
      <c r="G62961" s="279"/>
      <c r="H62961" s="279"/>
      <c r="I62961" s="280"/>
      <c r="J62961" s="276"/>
    </row>
    <row r="62962" spans="1:10" s="275" customFormat="1" x14ac:dyDescent="0.2">
      <c r="A62962" s="274"/>
      <c r="C62962" s="276"/>
      <c r="D62962" s="277"/>
      <c r="E62962" s="278"/>
      <c r="F62962" s="279"/>
      <c r="G62962" s="279"/>
      <c r="H62962" s="279"/>
      <c r="I62962" s="280"/>
      <c r="J62962" s="276"/>
    </row>
    <row r="62963" spans="1:10" s="275" customFormat="1" x14ac:dyDescent="0.2">
      <c r="A62963" s="274"/>
      <c r="C62963" s="276"/>
      <c r="D62963" s="277"/>
      <c r="E62963" s="278"/>
      <c r="F62963" s="279"/>
      <c r="G62963" s="279"/>
      <c r="H62963" s="279"/>
      <c r="I62963" s="280"/>
      <c r="J62963" s="276"/>
    </row>
    <row r="62964" spans="1:10" s="275" customFormat="1" x14ac:dyDescent="0.2">
      <c r="A62964" s="274"/>
      <c r="C62964" s="276"/>
      <c r="D62964" s="277"/>
      <c r="E62964" s="278"/>
      <c r="F62964" s="279"/>
      <c r="G62964" s="279"/>
      <c r="H62964" s="279"/>
      <c r="I62964" s="280"/>
      <c r="J62964" s="276"/>
    </row>
    <row r="62965" spans="1:10" s="275" customFormat="1" x14ac:dyDescent="0.2">
      <c r="A62965" s="274"/>
      <c r="C62965" s="276"/>
      <c r="D62965" s="277"/>
      <c r="E62965" s="278"/>
      <c r="F62965" s="279"/>
      <c r="G62965" s="279"/>
      <c r="H62965" s="279"/>
      <c r="I62965" s="280"/>
      <c r="J62965" s="276"/>
    </row>
    <row r="62966" spans="1:10" s="275" customFormat="1" x14ac:dyDescent="0.2">
      <c r="A62966" s="274"/>
      <c r="C62966" s="276"/>
      <c r="D62966" s="277"/>
      <c r="E62966" s="278"/>
      <c r="F62966" s="279"/>
      <c r="G62966" s="279"/>
      <c r="H62966" s="279"/>
      <c r="I62966" s="280"/>
      <c r="J62966" s="276"/>
    </row>
    <row r="62967" spans="1:10" s="275" customFormat="1" x14ac:dyDescent="0.2">
      <c r="A62967" s="274"/>
      <c r="C62967" s="276"/>
      <c r="D62967" s="277"/>
      <c r="E62967" s="278"/>
      <c r="F62967" s="279"/>
      <c r="G62967" s="279"/>
      <c r="H62967" s="279"/>
      <c r="I62967" s="280"/>
      <c r="J62967" s="276"/>
    </row>
    <row r="62968" spans="1:10" s="275" customFormat="1" x14ac:dyDescent="0.2">
      <c r="A62968" s="274"/>
      <c r="C62968" s="276"/>
      <c r="D62968" s="277"/>
      <c r="E62968" s="278"/>
      <c r="F62968" s="279"/>
      <c r="G62968" s="279"/>
      <c r="H62968" s="279"/>
      <c r="I62968" s="280"/>
      <c r="J62968" s="276"/>
    </row>
    <row r="62969" spans="1:10" s="275" customFormat="1" x14ac:dyDescent="0.2">
      <c r="A62969" s="274"/>
      <c r="C62969" s="276"/>
      <c r="D62969" s="277"/>
      <c r="E62969" s="278"/>
      <c r="F62969" s="279"/>
      <c r="G62969" s="279"/>
      <c r="H62969" s="279"/>
      <c r="I62969" s="280"/>
      <c r="J62969" s="276"/>
    </row>
    <row r="62970" spans="1:10" s="275" customFormat="1" x14ac:dyDescent="0.2">
      <c r="A62970" s="274"/>
      <c r="C62970" s="276"/>
      <c r="D62970" s="277"/>
      <c r="E62970" s="278"/>
      <c r="F62970" s="279"/>
      <c r="G62970" s="279"/>
      <c r="H62970" s="279"/>
      <c r="I62970" s="280"/>
      <c r="J62970" s="276"/>
    </row>
    <row r="62971" spans="1:10" s="275" customFormat="1" x14ac:dyDescent="0.2">
      <c r="A62971" s="274"/>
      <c r="C62971" s="276"/>
      <c r="D62971" s="277"/>
      <c r="E62971" s="278"/>
      <c r="F62971" s="279"/>
      <c r="G62971" s="279"/>
      <c r="H62971" s="279"/>
      <c r="I62971" s="280"/>
      <c r="J62971" s="276"/>
    </row>
    <row r="62972" spans="1:10" s="275" customFormat="1" x14ac:dyDescent="0.2">
      <c r="A62972" s="274"/>
      <c r="C62972" s="276"/>
      <c r="D62972" s="277"/>
      <c r="E62972" s="278"/>
      <c r="F62972" s="279"/>
      <c r="G62972" s="279"/>
      <c r="H62972" s="279"/>
      <c r="I62972" s="280"/>
      <c r="J62972" s="276"/>
    </row>
    <row r="62973" spans="1:10" s="275" customFormat="1" x14ac:dyDescent="0.2">
      <c r="A62973" s="274"/>
      <c r="C62973" s="276"/>
      <c r="D62973" s="277"/>
      <c r="E62973" s="278"/>
      <c r="F62973" s="279"/>
      <c r="G62973" s="279"/>
      <c r="H62973" s="279"/>
      <c r="I62973" s="280"/>
      <c r="J62973" s="276"/>
    </row>
    <row r="62974" spans="1:10" s="275" customFormat="1" x14ac:dyDescent="0.2">
      <c r="A62974" s="274"/>
      <c r="C62974" s="276"/>
      <c r="D62974" s="277"/>
      <c r="E62974" s="278"/>
      <c r="F62974" s="279"/>
      <c r="G62974" s="279"/>
      <c r="H62974" s="279"/>
      <c r="I62974" s="280"/>
      <c r="J62974" s="276"/>
    </row>
    <row r="62975" spans="1:10" s="275" customFormat="1" x14ac:dyDescent="0.2">
      <c r="A62975" s="274"/>
      <c r="C62975" s="276"/>
      <c r="D62975" s="277"/>
      <c r="E62975" s="278"/>
      <c r="F62975" s="279"/>
      <c r="G62975" s="279"/>
      <c r="H62975" s="279"/>
      <c r="I62975" s="280"/>
      <c r="J62975" s="276"/>
    </row>
    <row r="62976" spans="1:10" s="275" customFormat="1" x14ac:dyDescent="0.2">
      <c r="A62976" s="274"/>
      <c r="C62976" s="276"/>
      <c r="D62976" s="277"/>
      <c r="E62976" s="278"/>
      <c r="F62976" s="279"/>
      <c r="G62976" s="279"/>
      <c r="H62976" s="279"/>
      <c r="I62976" s="280"/>
      <c r="J62976" s="276"/>
    </row>
    <row r="62977" spans="1:10" s="275" customFormat="1" x14ac:dyDescent="0.2">
      <c r="A62977" s="274"/>
      <c r="C62977" s="276"/>
      <c r="D62977" s="277"/>
      <c r="E62977" s="278"/>
      <c r="F62977" s="279"/>
      <c r="G62977" s="279"/>
      <c r="H62977" s="279"/>
      <c r="I62977" s="280"/>
      <c r="J62977" s="276"/>
    </row>
    <row r="62978" spans="1:10" s="275" customFormat="1" x14ac:dyDescent="0.2">
      <c r="A62978" s="274"/>
      <c r="C62978" s="276"/>
      <c r="D62978" s="277"/>
      <c r="E62978" s="278"/>
      <c r="F62978" s="279"/>
      <c r="G62978" s="279"/>
      <c r="H62978" s="279"/>
      <c r="I62978" s="280"/>
      <c r="J62978" s="276"/>
    </row>
    <row r="62979" spans="1:10" s="275" customFormat="1" x14ac:dyDescent="0.2">
      <c r="A62979" s="274"/>
      <c r="C62979" s="276"/>
      <c r="D62979" s="277"/>
      <c r="E62979" s="278"/>
      <c r="F62979" s="279"/>
      <c r="G62979" s="279"/>
      <c r="H62979" s="279"/>
      <c r="I62979" s="280"/>
      <c r="J62979" s="276"/>
    </row>
    <row r="62980" spans="1:10" s="275" customFormat="1" x14ac:dyDescent="0.2">
      <c r="A62980" s="274"/>
      <c r="C62980" s="276"/>
      <c r="D62980" s="277"/>
      <c r="E62980" s="278"/>
      <c r="F62980" s="279"/>
      <c r="G62980" s="279"/>
      <c r="H62980" s="279"/>
      <c r="I62980" s="280"/>
      <c r="J62980" s="276"/>
    </row>
    <row r="62981" spans="1:10" s="275" customFormat="1" x14ac:dyDescent="0.2">
      <c r="A62981" s="274"/>
      <c r="C62981" s="276"/>
      <c r="D62981" s="277"/>
      <c r="E62981" s="278"/>
      <c r="F62981" s="279"/>
      <c r="G62981" s="279"/>
      <c r="H62981" s="279"/>
      <c r="I62981" s="280"/>
      <c r="J62981" s="276"/>
    </row>
    <row r="62982" spans="1:10" s="275" customFormat="1" x14ac:dyDescent="0.2">
      <c r="A62982" s="274"/>
      <c r="C62982" s="276"/>
      <c r="D62982" s="277"/>
      <c r="E62982" s="278"/>
      <c r="F62982" s="279"/>
      <c r="G62982" s="279"/>
      <c r="H62982" s="279"/>
      <c r="I62982" s="280"/>
      <c r="J62982" s="276"/>
    </row>
    <row r="62983" spans="1:10" s="275" customFormat="1" x14ac:dyDescent="0.2">
      <c r="A62983" s="274"/>
      <c r="C62983" s="276"/>
      <c r="D62983" s="277"/>
      <c r="E62983" s="278"/>
      <c r="F62983" s="279"/>
      <c r="G62983" s="279"/>
      <c r="H62983" s="279"/>
      <c r="I62983" s="280"/>
      <c r="J62983" s="276"/>
    </row>
    <row r="62984" spans="1:10" s="275" customFormat="1" x14ac:dyDescent="0.2">
      <c r="A62984" s="274"/>
      <c r="C62984" s="276"/>
      <c r="D62984" s="277"/>
      <c r="E62984" s="278"/>
      <c r="F62984" s="279"/>
      <c r="G62984" s="279"/>
      <c r="H62984" s="279"/>
      <c r="I62984" s="280"/>
      <c r="J62984" s="276"/>
    </row>
    <row r="62985" spans="1:10" s="275" customFormat="1" x14ac:dyDescent="0.2">
      <c r="A62985" s="274"/>
      <c r="C62985" s="276"/>
      <c r="D62985" s="277"/>
      <c r="E62985" s="278"/>
      <c r="F62985" s="279"/>
      <c r="G62985" s="279"/>
      <c r="H62985" s="279"/>
      <c r="I62985" s="280"/>
      <c r="J62985" s="276"/>
    </row>
    <row r="62986" spans="1:10" s="275" customFormat="1" x14ac:dyDescent="0.2">
      <c r="A62986" s="274"/>
      <c r="C62986" s="276"/>
      <c r="D62986" s="277"/>
      <c r="E62986" s="278"/>
      <c r="F62986" s="279"/>
      <c r="G62986" s="279"/>
      <c r="H62986" s="279"/>
      <c r="I62986" s="280"/>
      <c r="J62986" s="276"/>
    </row>
    <row r="62987" spans="1:10" s="275" customFormat="1" x14ac:dyDescent="0.2">
      <c r="A62987" s="274"/>
      <c r="C62987" s="276"/>
      <c r="D62987" s="277"/>
      <c r="E62987" s="278"/>
      <c r="F62987" s="279"/>
      <c r="G62987" s="279"/>
      <c r="H62987" s="279"/>
      <c r="I62987" s="280"/>
      <c r="J62987" s="276"/>
    </row>
    <row r="62988" spans="1:10" s="275" customFormat="1" x14ac:dyDescent="0.2">
      <c r="A62988" s="274"/>
      <c r="C62988" s="276"/>
      <c r="D62988" s="277"/>
      <c r="E62988" s="278"/>
      <c r="F62988" s="279"/>
      <c r="G62988" s="279"/>
      <c r="H62988" s="279"/>
      <c r="I62988" s="280"/>
      <c r="J62988" s="276"/>
    </row>
    <row r="62989" spans="1:10" s="275" customFormat="1" x14ac:dyDescent="0.2">
      <c r="A62989" s="274"/>
      <c r="C62989" s="276"/>
      <c r="D62989" s="277"/>
      <c r="E62989" s="278"/>
      <c r="F62989" s="279"/>
      <c r="G62989" s="279"/>
      <c r="H62989" s="279"/>
      <c r="I62989" s="280"/>
      <c r="J62989" s="276"/>
    </row>
    <row r="62990" spans="1:10" s="275" customFormat="1" x14ac:dyDescent="0.2">
      <c r="A62990" s="274"/>
      <c r="C62990" s="276"/>
      <c r="D62990" s="277"/>
      <c r="E62990" s="278"/>
      <c r="F62990" s="279"/>
      <c r="G62990" s="279"/>
      <c r="H62990" s="279"/>
      <c r="I62990" s="280"/>
      <c r="J62990" s="276"/>
    </row>
    <row r="62991" spans="1:10" s="275" customFormat="1" x14ac:dyDescent="0.2">
      <c r="A62991" s="274"/>
      <c r="C62991" s="276"/>
      <c r="D62991" s="277"/>
      <c r="E62991" s="278"/>
      <c r="F62991" s="279"/>
      <c r="G62991" s="279"/>
      <c r="H62991" s="279"/>
      <c r="I62991" s="280"/>
      <c r="J62991" s="276"/>
    </row>
    <row r="62992" spans="1:10" s="275" customFormat="1" x14ac:dyDescent="0.2">
      <c r="A62992" s="274"/>
      <c r="C62992" s="276"/>
      <c r="D62992" s="277"/>
      <c r="E62992" s="278"/>
      <c r="F62992" s="279"/>
      <c r="G62992" s="279"/>
      <c r="H62992" s="279"/>
      <c r="I62992" s="280"/>
      <c r="J62992" s="276"/>
    </row>
    <row r="62993" spans="1:10" s="275" customFormat="1" x14ac:dyDescent="0.2">
      <c r="A62993" s="274"/>
      <c r="C62993" s="276"/>
      <c r="D62993" s="277"/>
      <c r="E62993" s="278"/>
      <c r="F62993" s="279"/>
      <c r="G62993" s="279"/>
      <c r="H62993" s="279"/>
      <c r="I62993" s="280"/>
      <c r="J62993" s="276"/>
    </row>
    <row r="62994" spans="1:10" s="275" customFormat="1" x14ac:dyDescent="0.2">
      <c r="A62994" s="274"/>
      <c r="C62994" s="276"/>
      <c r="D62994" s="277"/>
      <c r="E62994" s="278"/>
      <c r="F62994" s="279"/>
      <c r="G62994" s="279"/>
      <c r="H62994" s="279"/>
      <c r="I62994" s="280"/>
      <c r="J62994" s="276"/>
    </row>
    <row r="62995" spans="1:10" s="275" customFormat="1" x14ac:dyDescent="0.2">
      <c r="A62995" s="274"/>
      <c r="C62995" s="276"/>
      <c r="D62995" s="277"/>
      <c r="E62995" s="278"/>
      <c r="F62995" s="279"/>
      <c r="G62995" s="279"/>
      <c r="H62995" s="279"/>
      <c r="I62995" s="280"/>
      <c r="J62995" s="276"/>
    </row>
    <row r="62996" spans="1:10" s="275" customFormat="1" x14ac:dyDescent="0.2">
      <c r="A62996" s="274"/>
      <c r="C62996" s="276"/>
      <c r="D62996" s="277"/>
      <c r="E62996" s="278"/>
      <c r="F62996" s="279"/>
      <c r="G62996" s="279"/>
      <c r="H62996" s="279"/>
      <c r="I62996" s="280"/>
      <c r="J62996" s="276"/>
    </row>
    <row r="62997" spans="1:10" s="275" customFormat="1" x14ac:dyDescent="0.2">
      <c r="A62997" s="274"/>
      <c r="C62997" s="276"/>
      <c r="D62997" s="277"/>
      <c r="E62997" s="278"/>
      <c r="F62997" s="279"/>
      <c r="G62997" s="279"/>
      <c r="H62997" s="279"/>
      <c r="I62997" s="280"/>
      <c r="J62997" s="276"/>
    </row>
    <row r="62998" spans="1:10" s="275" customFormat="1" x14ac:dyDescent="0.2">
      <c r="A62998" s="274"/>
      <c r="C62998" s="276"/>
      <c r="D62998" s="277"/>
      <c r="E62998" s="278"/>
      <c r="F62998" s="279"/>
      <c r="G62998" s="279"/>
      <c r="H62998" s="279"/>
      <c r="I62998" s="280"/>
      <c r="J62998" s="276"/>
    </row>
    <row r="62999" spans="1:10" s="275" customFormat="1" x14ac:dyDescent="0.2">
      <c r="A62999" s="274"/>
      <c r="C62999" s="276"/>
      <c r="D62999" s="277"/>
      <c r="E62999" s="278"/>
      <c r="F62999" s="279"/>
      <c r="G62999" s="279"/>
      <c r="H62999" s="279"/>
      <c r="I62999" s="280"/>
      <c r="J62999" s="276"/>
    </row>
    <row r="63000" spans="1:10" s="275" customFormat="1" x14ac:dyDescent="0.2">
      <c r="A63000" s="274"/>
      <c r="C63000" s="276"/>
      <c r="D63000" s="277"/>
      <c r="E63000" s="278"/>
      <c r="F63000" s="279"/>
      <c r="G63000" s="279"/>
      <c r="H63000" s="279"/>
      <c r="I63000" s="280"/>
      <c r="J63000" s="276"/>
    </row>
    <row r="63001" spans="1:10" s="275" customFormat="1" x14ac:dyDescent="0.2">
      <c r="A63001" s="274"/>
      <c r="C63001" s="276"/>
      <c r="D63001" s="277"/>
      <c r="E63001" s="278"/>
      <c r="F63001" s="279"/>
      <c r="G63001" s="279"/>
      <c r="H63001" s="279"/>
      <c r="I63001" s="280"/>
      <c r="J63001" s="276"/>
    </row>
    <row r="63002" spans="1:10" s="275" customFormat="1" x14ac:dyDescent="0.2">
      <c r="A63002" s="274"/>
      <c r="C63002" s="276"/>
      <c r="D63002" s="277"/>
      <c r="E63002" s="278"/>
      <c r="F63002" s="279"/>
      <c r="G63002" s="279"/>
      <c r="H63002" s="279"/>
      <c r="I63002" s="280"/>
      <c r="J63002" s="276"/>
    </row>
    <row r="63003" spans="1:10" s="275" customFormat="1" x14ac:dyDescent="0.2">
      <c r="A63003" s="274"/>
      <c r="C63003" s="276"/>
      <c r="D63003" s="277"/>
      <c r="E63003" s="278"/>
      <c r="F63003" s="279"/>
      <c r="G63003" s="279"/>
      <c r="H63003" s="279"/>
      <c r="I63003" s="280"/>
      <c r="J63003" s="276"/>
    </row>
    <row r="63004" spans="1:10" s="275" customFormat="1" x14ac:dyDescent="0.2">
      <c r="A63004" s="274"/>
      <c r="C63004" s="276"/>
      <c r="D63004" s="277"/>
      <c r="E63004" s="278"/>
      <c r="F63004" s="279"/>
      <c r="G63004" s="279"/>
      <c r="H63004" s="279"/>
      <c r="I63004" s="280"/>
      <c r="J63004" s="276"/>
    </row>
    <row r="63005" spans="1:10" s="275" customFormat="1" x14ac:dyDescent="0.2">
      <c r="A63005" s="274"/>
      <c r="C63005" s="276"/>
      <c r="D63005" s="277"/>
      <c r="E63005" s="278"/>
      <c r="F63005" s="279"/>
      <c r="G63005" s="279"/>
      <c r="H63005" s="279"/>
      <c r="I63005" s="280"/>
      <c r="J63005" s="276"/>
    </row>
    <row r="63006" spans="1:10" s="275" customFormat="1" x14ac:dyDescent="0.2">
      <c r="A63006" s="274"/>
      <c r="C63006" s="276"/>
      <c r="D63006" s="277"/>
      <c r="E63006" s="278"/>
      <c r="F63006" s="279"/>
      <c r="G63006" s="279"/>
      <c r="H63006" s="279"/>
      <c r="I63006" s="280"/>
      <c r="J63006" s="276"/>
    </row>
    <row r="63007" spans="1:10" s="275" customFormat="1" x14ac:dyDescent="0.2">
      <c r="A63007" s="274"/>
      <c r="C63007" s="276"/>
      <c r="D63007" s="277"/>
      <c r="E63007" s="278"/>
      <c r="F63007" s="279"/>
      <c r="G63007" s="279"/>
      <c r="H63007" s="279"/>
      <c r="I63007" s="280"/>
      <c r="J63007" s="276"/>
    </row>
    <row r="63008" spans="1:10" s="275" customFormat="1" x14ac:dyDescent="0.2">
      <c r="A63008" s="274"/>
      <c r="C63008" s="276"/>
      <c r="D63008" s="277"/>
      <c r="E63008" s="278"/>
      <c r="F63008" s="279"/>
      <c r="G63008" s="279"/>
      <c r="H63008" s="279"/>
      <c r="I63008" s="280"/>
      <c r="J63008" s="276"/>
    </row>
    <row r="63009" spans="1:10" s="275" customFormat="1" x14ac:dyDescent="0.2">
      <c r="A63009" s="274"/>
      <c r="C63009" s="276"/>
      <c r="D63009" s="277"/>
      <c r="E63009" s="278"/>
      <c r="F63009" s="279"/>
      <c r="G63009" s="279"/>
      <c r="H63009" s="279"/>
      <c r="I63009" s="280"/>
      <c r="J63009" s="276"/>
    </row>
    <row r="63010" spans="1:10" s="275" customFormat="1" x14ac:dyDescent="0.2">
      <c r="A63010" s="274"/>
      <c r="C63010" s="276"/>
      <c r="D63010" s="277"/>
      <c r="E63010" s="278"/>
      <c r="F63010" s="279"/>
      <c r="G63010" s="279"/>
      <c r="H63010" s="279"/>
      <c r="I63010" s="280"/>
      <c r="J63010" s="276"/>
    </row>
    <row r="63011" spans="1:10" s="275" customFormat="1" x14ac:dyDescent="0.2">
      <c r="A63011" s="274"/>
      <c r="C63011" s="276"/>
      <c r="D63011" s="277"/>
      <c r="E63011" s="278"/>
      <c r="F63011" s="279"/>
      <c r="G63011" s="279"/>
      <c r="H63011" s="279"/>
      <c r="I63011" s="280"/>
      <c r="J63011" s="276"/>
    </row>
    <row r="63012" spans="1:10" s="275" customFormat="1" x14ac:dyDescent="0.2">
      <c r="A63012" s="274"/>
      <c r="C63012" s="276"/>
      <c r="D63012" s="277"/>
      <c r="E63012" s="278"/>
      <c r="F63012" s="279"/>
      <c r="G63012" s="279"/>
      <c r="H63012" s="279"/>
      <c r="I63012" s="280"/>
      <c r="J63012" s="276"/>
    </row>
    <row r="63013" spans="1:10" s="275" customFormat="1" x14ac:dyDescent="0.2">
      <c r="A63013" s="274"/>
      <c r="C63013" s="276"/>
      <c r="D63013" s="277"/>
      <c r="E63013" s="278"/>
      <c r="F63013" s="279"/>
      <c r="G63013" s="279"/>
      <c r="H63013" s="279"/>
      <c r="I63013" s="280"/>
      <c r="J63013" s="276"/>
    </row>
    <row r="63014" spans="1:10" s="275" customFormat="1" x14ac:dyDescent="0.2">
      <c r="A63014" s="274"/>
      <c r="C63014" s="276"/>
      <c r="D63014" s="277"/>
      <c r="E63014" s="278"/>
      <c r="F63014" s="279"/>
      <c r="G63014" s="279"/>
      <c r="H63014" s="279"/>
      <c r="I63014" s="280"/>
      <c r="J63014" s="276"/>
    </row>
    <row r="63015" spans="1:10" s="275" customFormat="1" x14ac:dyDescent="0.2">
      <c r="A63015" s="274"/>
      <c r="C63015" s="276"/>
      <c r="D63015" s="277"/>
      <c r="E63015" s="278"/>
      <c r="F63015" s="279"/>
      <c r="G63015" s="279"/>
      <c r="H63015" s="279"/>
      <c r="I63015" s="280"/>
      <c r="J63015" s="276"/>
    </row>
    <row r="63016" spans="1:10" s="275" customFormat="1" x14ac:dyDescent="0.2">
      <c r="A63016" s="274"/>
      <c r="C63016" s="276"/>
      <c r="D63016" s="277"/>
      <c r="E63016" s="278"/>
      <c r="F63016" s="279"/>
      <c r="G63016" s="279"/>
      <c r="H63016" s="279"/>
      <c r="I63016" s="280"/>
      <c r="J63016" s="276"/>
    </row>
    <row r="63017" spans="1:10" s="275" customFormat="1" x14ac:dyDescent="0.2">
      <c r="A63017" s="274"/>
      <c r="C63017" s="276"/>
      <c r="D63017" s="277"/>
      <c r="E63017" s="278"/>
      <c r="F63017" s="279"/>
      <c r="G63017" s="279"/>
      <c r="H63017" s="279"/>
      <c r="I63017" s="280"/>
      <c r="J63017" s="276"/>
    </row>
    <row r="63018" spans="1:10" s="275" customFormat="1" x14ac:dyDescent="0.2">
      <c r="A63018" s="274"/>
      <c r="C63018" s="276"/>
      <c r="D63018" s="277"/>
      <c r="E63018" s="278"/>
      <c r="F63018" s="279"/>
      <c r="G63018" s="279"/>
      <c r="H63018" s="279"/>
      <c r="I63018" s="280"/>
      <c r="J63018" s="276"/>
    </row>
    <row r="63019" spans="1:10" s="275" customFormat="1" x14ac:dyDescent="0.2">
      <c r="A63019" s="274"/>
      <c r="C63019" s="276"/>
      <c r="D63019" s="277"/>
      <c r="E63019" s="278"/>
      <c r="F63019" s="279"/>
      <c r="G63019" s="279"/>
      <c r="H63019" s="279"/>
      <c r="I63019" s="280"/>
      <c r="J63019" s="276"/>
    </row>
    <row r="63020" spans="1:10" s="275" customFormat="1" x14ac:dyDescent="0.2">
      <c r="A63020" s="274"/>
      <c r="C63020" s="276"/>
      <c r="D63020" s="277"/>
      <c r="E63020" s="278"/>
      <c r="F63020" s="279"/>
      <c r="G63020" s="279"/>
      <c r="H63020" s="279"/>
      <c r="I63020" s="280"/>
      <c r="J63020" s="276"/>
    </row>
    <row r="63021" spans="1:10" s="275" customFormat="1" x14ac:dyDescent="0.2">
      <c r="A63021" s="274"/>
      <c r="C63021" s="276"/>
      <c r="D63021" s="277"/>
      <c r="E63021" s="278"/>
      <c r="F63021" s="279"/>
      <c r="G63021" s="279"/>
      <c r="H63021" s="279"/>
      <c r="I63021" s="280"/>
      <c r="J63021" s="276"/>
    </row>
    <row r="63022" spans="1:10" s="275" customFormat="1" x14ac:dyDescent="0.2">
      <c r="A63022" s="274"/>
      <c r="C63022" s="276"/>
      <c r="D63022" s="277"/>
      <c r="E63022" s="278"/>
      <c r="F63022" s="279"/>
      <c r="G63022" s="279"/>
      <c r="H63022" s="279"/>
      <c r="I63022" s="280"/>
      <c r="J63022" s="276"/>
    </row>
    <row r="63023" spans="1:10" s="275" customFormat="1" x14ac:dyDescent="0.2">
      <c r="A63023" s="274"/>
      <c r="C63023" s="276"/>
      <c r="D63023" s="277"/>
      <c r="E63023" s="278"/>
      <c r="F63023" s="279"/>
      <c r="G63023" s="279"/>
      <c r="H63023" s="279"/>
      <c r="I63023" s="280"/>
      <c r="J63023" s="276"/>
    </row>
    <row r="63024" spans="1:10" s="275" customFormat="1" x14ac:dyDescent="0.2">
      <c r="A63024" s="274"/>
      <c r="C63024" s="276"/>
      <c r="D63024" s="277"/>
      <c r="E63024" s="278"/>
      <c r="F63024" s="279"/>
      <c r="G63024" s="279"/>
      <c r="H63024" s="279"/>
      <c r="I63024" s="280"/>
      <c r="J63024" s="276"/>
    </row>
    <row r="63025" spans="1:10" s="275" customFormat="1" x14ac:dyDescent="0.2">
      <c r="A63025" s="274"/>
      <c r="C63025" s="276"/>
      <c r="D63025" s="277"/>
      <c r="E63025" s="278"/>
      <c r="F63025" s="279"/>
      <c r="G63025" s="279"/>
      <c r="H63025" s="279"/>
      <c r="I63025" s="280"/>
      <c r="J63025" s="276"/>
    </row>
    <row r="63026" spans="1:10" s="275" customFormat="1" x14ac:dyDescent="0.2">
      <c r="A63026" s="274"/>
      <c r="C63026" s="276"/>
      <c r="D63026" s="277"/>
      <c r="E63026" s="278"/>
      <c r="F63026" s="279"/>
      <c r="G63026" s="279"/>
      <c r="H63026" s="279"/>
      <c r="I63026" s="280"/>
      <c r="J63026" s="276"/>
    </row>
    <row r="63027" spans="1:10" s="275" customFormat="1" x14ac:dyDescent="0.2">
      <c r="A63027" s="274"/>
      <c r="C63027" s="276"/>
      <c r="D63027" s="277"/>
      <c r="E63027" s="278"/>
      <c r="F63027" s="279"/>
      <c r="G63027" s="279"/>
      <c r="H63027" s="279"/>
      <c r="I63027" s="280"/>
      <c r="J63027" s="276"/>
    </row>
    <row r="63028" spans="1:10" s="275" customFormat="1" x14ac:dyDescent="0.2">
      <c r="A63028" s="274"/>
      <c r="C63028" s="276"/>
      <c r="D63028" s="277"/>
      <c r="E63028" s="278"/>
      <c r="F63028" s="279"/>
      <c r="G63028" s="279"/>
      <c r="H63028" s="279"/>
      <c r="I63028" s="280"/>
      <c r="J63028" s="276"/>
    </row>
    <row r="63029" spans="1:10" s="275" customFormat="1" x14ac:dyDescent="0.2">
      <c r="A63029" s="274"/>
      <c r="C63029" s="276"/>
      <c r="D63029" s="277"/>
      <c r="E63029" s="278"/>
      <c r="F63029" s="279"/>
      <c r="G63029" s="279"/>
      <c r="H63029" s="279"/>
      <c r="I63029" s="280"/>
      <c r="J63029" s="276"/>
    </row>
    <row r="63030" spans="1:10" s="275" customFormat="1" x14ac:dyDescent="0.2">
      <c r="A63030" s="274"/>
      <c r="C63030" s="276"/>
      <c r="D63030" s="277"/>
      <c r="E63030" s="278"/>
      <c r="F63030" s="279"/>
      <c r="G63030" s="279"/>
      <c r="H63030" s="279"/>
      <c r="I63030" s="280"/>
      <c r="J63030" s="276"/>
    </row>
    <row r="63031" spans="1:10" s="275" customFormat="1" x14ac:dyDescent="0.2">
      <c r="A63031" s="274"/>
      <c r="C63031" s="276"/>
      <c r="D63031" s="277"/>
      <c r="E63031" s="278"/>
      <c r="F63031" s="279"/>
      <c r="G63031" s="279"/>
      <c r="H63031" s="279"/>
      <c r="I63031" s="280"/>
      <c r="J63031" s="276"/>
    </row>
    <row r="63032" spans="1:10" s="275" customFormat="1" x14ac:dyDescent="0.2">
      <c r="A63032" s="274"/>
      <c r="C63032" s="276"/>
      <c r="D63032" s="277"/>
      <c r="E63032" s="278"/>
      <c r="F63032" s="279"/>
      <c r="G63032" s="279"/>
      <c r="H63032" s="279"/>
      <c r="I63032" s="280"/>
      <c r="J63032" s="276"/>
    </row>
    <row r="63033" spans="1:10" s="275" customFormat="1" x14ac:dyDescent="0.2">
      <c r="A63033" s="274"/>
      <c r="C63033" s="276"/>
      <c r="D63033" s="277"/>
      <c r="E63033" s="278"/>
      <c r="F63033" s="279"/>
      <c r="G63033" s="279"/>
      <c r="H63033" s="279"/>
      <c r="I63033" s="280"/>
      <c r="J63033" s="276"/>
    </row>
    <row r="63034" spans="1:10" s="275" customFormat="1" x14ac:dyDescent="0.2">
      <c r="A63034" s="274"/>
      <c r="C63034" s="276"/>
      <c r="D63034" s="277"/>
      <c r="E63034" s="278"/>
      <c r="F63034" s="279"/>
      <c r="G63034" s="279"/>
      <c r="H63034" s="279"/>
      <c r="I63034" s="280"/>
      <c r="J63034" s="276"/>
    </row>
    <row r="63035" spans="1:10" s="275" customFormat="1" x14ac:dyDescent="0.2">
      <c r="A63035" s="274"/>
      <c r="C63035" s="276"/>
      <c r="D63035" s="277"/>
      <c r="E63035" s="278"/>
      <c r="F63035" s="279"/>
      <c r="G63035" s="279"/>
      <c r="H63035" s="279"/>
      <c r="I63035" s="280"/>
      <c r="J63035" s="276"/>
    </row>
    <row r="63036" spans="1:10" s="275" customFormat="1" x14ac:dyDescent="0.2">
      <c r="A63036" s="274"/>
      <c r="C63036" s="276"/>
      <c r="D63036" s="277"/>
      <c r="E63036" s="278"/>
      <c r="F63036" s="279"/>
      <c r="G63036" s="279"/>
      <c r="H63036" s="279"/>
      <c r="I63036" s="280"/>
      <c r="J63036" s="276"/>
    </row>
    <row r="63037" spans="1:10" s="275" customFormat="1" x14ac:dyDescent="0.2">
      <c r="A63037" s="274"/>
      <c r="C63037" s="276"/>
      <c r="D63037" s="277"/>
      <c r="E63037" s="278"/>
      <c r="F63037" s="279"/>
      <c r="G63037" s="279"/>
      <c r="H63037" s="279"/>
      <c r="I63037" s="280"/>
      <c r="J63037" s="276"/>
    </row>
    <row r="63038" spans="1:10" s="275" customFormat="1" x14ac:dyDescent="0.2">
      <c r="A63038" s="274"/>
      <c r="C63038" s="276"/>
      <c r="D63038" s="277"/>
      <c r="E63038" s="278"/>
      <c r="F63038" s="279"/>
      <c r="G63038" s="279"/>
      <c r="H63038" s="279"/>
      <c r="I63038" s="280"/>
      <c r="J63038" s="276"/>
    </row>
    <row r="63039" spans="1:10" s="275" customFormat="1" x14ac:dyDescent="0.2">
      <c r="A63039" s="274"/>
      <c r="C63039" s="276"/>
      <c r="D63039" s="277"/>
      <c r="E63039" s="278"/>
      <c r="F63039" s="279"/>
      <c r="G63039" s="279"/>
      <c r="H63039" s="279"/>
      <c r="I63039" s="280"/>
      <c r="J63039" s="276"/>
    </row>
    <row r="63040" spans="1:10" s="275" customFormat="1" x14ac:dyDescent="0.2">
      <c r="A63040" s="274"/>
      <c r="C63040" s="276"/>
      <c r="D63040" s="277"/>
      <c r="E63040" s="278"/>
      <c r="F63040" s="279"/>
      <c r="G63040" s="279"/>
      <c r="H63040" s="279"/>
      <c r="I63040" s="280"/>
      <c r="J63040" s="276"/>
    </row>
    <row r="63041" spans="1:10" s="275" customFormat="1" x14ac:dyDescent="0.2">
      <c r="A63041" s="274"/>
      <c r="C63041" s="276"/>
      <c r="D63041" s="277"/>
      <c r="E63041" s="278"/>
      <c r="F63041" s="279"/>
      <c r="G63041" s="279"/>
      <c r="H63041" s="279"/>
      <c r="I63041" s="280"/>
      <c r="J63041" s="276"/>
    </row>
    <row r="63042" spans="1:10" s="275" customFormat="1" x14ac:dyDescent="0.2">
      <c r="A63042" s="274"/>
      <c r="C63042" s="276"/>
      <c r="D63042" s="277"/>
      <c r="E63042" s="278"/>
      <c r="F63042" s="279"/>
      <c r="G63042" s="279"/>
      <c r="H63042" s="279"/>
      <c r="I63042" s="280"/>
      <c r="J63042" s="276"/>
    </row>
    <row r="63043" spans="1:10" s="275" customFormat="1" x14ac:dyDescent="0.2">
      <c r="A63043" s="274"/>
      <c r="C63043" s="276"/>
      <c r="D63043" s="277"/>
      <c r="E63043" s="278"/>
      <c r="F63043" s="279"/>
      <c r="G63043" s="279"/>
      <c r="H63043" s="279"/>
      <c r="I63043" s="280"/>
      <c r="J63043" s="276"/>
    </row>
    <row r="63044" spans="1:10" s="275" customFormat="1" x14ac:dyDescent="0.2">
      <c r="A63044" s="274"/>
      <c r="C63044" s="276"/>
      <c r="D63044" s="277"/>
      <c r="E63044" s="278"/>
      <c r="F63044" s="279"/>
      <c r="G63044" s="279"/>
      <c r="H63044" s="279"/>
      <c r="I63044" s="280"/>
      <c r="J63044" s="276"/>
    </row>
    <row r="63045" spans="1:10" s="275" customFormat="1" x14ac:dyDescent="0.2">
      <c r="A63045" s="274"/>
      <c r="C63045" s="276"/>
      <c r="D63045" s="277"/>
      <c r="E63045" s="278"/>
      <c r="F63045" s="279"/>
      <c r="G63045" s="279"/>
      <c r="H63045" s="279"/>
      <c r="I63045" s="280"/>
      <c r="J63045" s="276"/>
    </row>
    <row r="63046" spans="1:10" s="275" customFormat="1" x14ac:dyDescent="0.2">
      <c r="A63046" s="274"/>
      <c r="C63046" s="276"/>
      <c r="D63046" s="277"/>
      <c r="E63046" s="278"/>
      <c r="F63046" s="279"/>
      <c r="G63046" s="279"/>
      <c r="H63046" s="279"/>
      <c r="I63046" s="280"/>
      <c r="J63046" s="276"/>
    </row>
    <row r="63047" spans="1:10" s="275" customFormat="1" x14ac:dyDescent="0.2">
      <c r="A63047" s="274"/>
      <c r="C63047" s="276"/>
      <c r="D63047" s="277"/>
      <c r="E63047" s="278"/>
      <c r="F63047" s="279"/>
      <c r="G63047" s="279"/>
      <c r="H63047" s="279"/>
      <c r="I63047" s="280"/>
      <c r="J63047" s="276"/>
    </row>
    <row r="63048" spans="1:10" s="275" customFormat="1" x14ac:dyDescent="0.2">
      <c r="A63048" s="274"/>
      <c r="C63048" s="276"/>
      <c r="D63048" s="277"/>
      <c r="E63048" s="278"/>
      <c r="F63048" s="279"/>
      <c r="G63048" s="279"/>
      <c r="H63048" s="279"/>
      <c r="I63048" s="280"/>
      <c r="J63048" s="276"/>
    </row>
    <row r="63049" spans="1:10" s="275" customFormat="1" x14ac:dyDescent="0.2">
      <c r="A63049" s="274"/>
      <c r="C63049" s="276"/>
      <c r="D63049" s="277"/>
      <c r="E63049" s="278"/>
      <c r="F63049" s="279"/>
      <c r="G63049" s="279"/>
      <c r="H63049" s="279"/>
      <c r="I63049" s="280"/>
      <c r="J63049" s="276"/>
    </row>
    <row r="63050" spans="1:10" s="275" customFormat="1" x14ac:dyDescent="0.2">
      <c r="A63050" s="274"/>
      <c r="C63050" s="276"/>
      <c r="D63050" s="277"/>
      <c r="E63050" s="278"/>
      <c r="F63050" s="279"/>
      <c r="G63050" s="279"/>
      <c r="H63050" s="279"/>
      <c r="I63050" s="280"/>
      <c r="J63050" s="276"/>
    </row>
    <row r="63051" spans="1:10" s="275" customFormat="1" x14ac:dyDescent="0.2">
      <c r="A63051" s="274"/>
      <c r="C63051" s="276"/>
      <c r="D63051" s="277"/>
      <c r="E63051" s="278"/>
      <c r="F63051" s="279"/>
      <c r="G63051" s="279"/>
      <c r="H63051" s="279"/>
      <c r="I63051" s="280"/>
      <c r="J63051" s="276"/>
    </row>
    <row r="63052" spans="1:10" s="275" customFormat="1" x14ac:dyDescent="0.2">
      <c r="A63052" s="274"/>
      <c r="C63052" s="276"/>
      <c r="D63052" s="277"/>
      <c r="E63052" s="278"/>
      <c r="F63052" s="279"/>
      <c r="G63052" s="279"/>
      <c r="H63052" s="279"/>
      <c r="I63052" s="280"/>
      <c r="J63052" s="276"/>
    </row>
    <row r="63053" spans="1:10" s="275" customFormat="1" x14ac:dyDescent="0.2">
      <c r="A63053" s="274"/>
      <c r="C63053" s="276"/>
      <c r="D63053" s="277"/>
      <c r="E63053" s="278"/>
      <c r="F63053" s="279"/>
      <c r="G63053" s="279"/>
      <c r="H63053" s="279"/>
      <c r="I63053" s="280"/>
      <c r="J63053" s="276"/>
    </row>
    <row r="63054" spans="1:10" s="275" customFormat="1" x14ac:dyDescent="0.2">
      <c r="A63054" s="274"/>
      <c r="C63054" s="276"/>
      <c r="D63054" s="277"/>
      <c r="E63054" s="278"/>
      <c r="F63054" s="279"/>
      <c r="G63054" s="279"/>
      <c r="H63054" s="279"/>
      <c r="I63054" s="280"/>
      <c r="J63054" s="276"/>
    </row>
    <row r="63055" spans="1:10" s="275" customFormat="1" x14ac:dyDescent="0.2">
      <c r="A63055" s="274"/>
      <c r="C63055" s="276"/>
      <c r="D63055" s="277"/>
      <c r="E63055" s="278"/>
      <c r="F63055" s="279"/>
      <c r="G63055" s="279"/>
      <c r="H63055" s="279"/>
      <c r="I63055" s="280"/>
      <c r="J63055" s="276"/>
    </row>
    <row r="63056" spans="1:10" s="275" customFormat="1" x14ac:dyDescent="0.2">
      <c r="A63056" s="274"/>
      <c r="C63056" s="276"/>
      <c r="D63056" s="277"/>
      <c r="E63056" s="278"/>
      <c r="F63056" s="279"/>
      <c r="G63056" s="279"/>
      <c r="H63056" s="279"/>
      <c r="I63056" s="280"/>
      <c r="J63056" s="276"/>
    </row>
    <row r="63057" spans="1:10" s="275" customFormat="1" x14ac:dyDescent="0.2">
      <c r="A63057" s="274"/>
      <c r="C63057" s="276"/>
      <c r="D63057" s="277"/>
      <c r="E63057" s="278"/>
      <c r="F63057" s="279"/>
      <c r="G63057" s="279"/>
      <c r="H63057" s="279"/>
      <c r="I63057" s="280"/>
      <c r="J63057" s="276"/>
    </row>
    <row r="63058" spans="1:10" s="275" customFormat="1" x14ac:dyDescent="0.2">
      <c r="A63058" s="274"/>
      <c r="C63058" s="276"/>
      <c r="D63058" s="277"/>
      <c r="E63058" s="278"/>
      <c r="F63058" s="279"/>
      <c r="G63058" s="279"/>
      <c r="H63058" s="279"/>
      <c r="I63058" s="280"/>
      <c r="J63058" s="276"/>
    </row>
    <row r="63059" spans="1:10" s="275" customFormat="1" x14ac:dyDescent="0.2">
      <c r="A63059" s="274"/>
      <c r="C63059" s="276"/>
      <c r="D63059" s="277"/>
      <c r="E63059" s="278"/>
      <c r="F63059" s="279"/>
      <c r="G63059" s="279"/>
      <c r="H63059" s="279"/>
      <c r="I63059" s="280"/>
      <c r="J63059" s="276"/>
    </row>
    <row r="63060" spans="1:10" s="275" customFormat="1" x14ac:dyDescent="0.2">
      <c r="A63060" s="274"/>
      <c r="C63060" s="276"/>
      <c r="D63060" s="277"/>
      <c r="E63060" s="278"/>
      <c r="F63060" s="279"/>
      <c r="G63060" s="279"/>
      <c r="H63060" s="279"/>
      <c r="I63060" s="280"/>
      <c r="J63060" s="276"/>
    </row>
    <row r="63061" spans="1:10" s="275" customFormat="1" x14ac:dyDescent="0.2">
      <c r="A63061" s="274"/>
      <c r="C63061" s="276"/>
      <c r="D63061" s="277"/>
      <c r="E63061" s="278"/>
      <c r="F63061" s="279"/>
      <c r="G63061" s="279"/>
      <c r="H63061" s="279"/>
      <c r="I63061" s="280"/>
      <c r="J63061" s="276"/>
    </row>
    <row r="63062" spans="1:10" s="275" customFormat="1" x14ac:dyDescent="0.2">
      <c r="A63062" s="274"/>
      <c r="C63062" s="276"/>
      <c r="D63062" s="277"/>
      <c r="E63062" s="278"/>
      <c r="F63062" s="279"/>
      <c r="G63062" s="279"/>
      <c r="H63062" s="279"/>
      <c r="I63062" s="280"/>
      <c r="J63062" s="276"/>
    </row>
    <row r="63063" spans="1:10" s="275" customFormat="1" x14ac:dyDescent="0.2">
      <c r="A63063" s="274"/>
      <c r="C63063" s="276"/>
      <c r="D63063" s="277"/>
      <c r="E63063" s="278"/>
      <c r="F63063" s="279"/>
      <c r="G63063" s="279"/>
      <c r="H63063" s="279"/>
      <c r="I63063" s="280"/>
      <c r="J63063" s="276"/>
    </row>
    <row r="63064" spans="1:10" s="275" customFormat="1" x14ac:dyDescent="0.2">
      <c r="A63064" s="274"/>
      <c r="C63064" s="276"/>
      <c r="D63064" s="277"/>
      <c r="E63064" s="278"/>
      <c r="F63064" s="279"/>
      <c r="G63064" s="279"/>
      <c r="H63064" s="279"/>
      <c r="I63064" s="280"/>
      <c r="J63064" s="276"/>
    </row>
    <row r="63065" spans="1:10" s="275" customFormat="1" x14ac:dyDescent="0.2">
      <c r="A63065" s="274"/>
      <c r="C63065" s="276"/>
      <c r="D63065" s="277"/>
      <c r="E63065" s="278"/>
      <c r="F63065" s="279"/>
      <c r="G63065" s="279"/>
      <c r="H63065" s="279"/>
      <c r="I63065" s="280"/>
      <c r="J63065" s="276"/>
    </row>
    <row r="63066" spans="1:10" s="275" customFormat="1" x14ac:dyDescent="0.2">
      <c r="A63066" s="274"/>
      <c r="C63066" s="276"/>
      <c r="D63066" s="277"/>
      <c r="E63066" s="278"/>
      <c r="F63066" s="279"/>
      <c r="G63066" s="279"/>
      <c r="H63066" s="279"/>
      <c r="I63066" s="280"/>
      <c r="J63066" s="276"/>
    </row>
    <row r="63067" spans="1:10" s="275" customFormat="1" x14ac:dyDescent="0.2">
      <c r="A63067" s="274"/>
      <c r="C63067" s="276"/>
      <c r="D63067" s="277"/>
      <c r="E63067" s="278"/>
      <c r="F63067" s="279"/>
      <c r="G63067" s="279"/>
      <c r="H63067" s="279"/>
      <c r="I63067" s="280"/>
      <c r="J63067" s="276"/>
    </row>
    <row r="63068" spans="1:10" s="275" customFormat="1" x14ac:dyDescent="0.2">
      <c r="A63068" s="274"/>
      <c r="C63068" s="276"/>
      <c r="D63068" s="277"/>
      <c r="E63068" s="278"/>
      <c r="F63068" s="279"/>
      <c r="G63068" s="279"/>
      <c r="H63068" s="279"/>
      <c r="I63068" s="280"/>
      <c r="J63068" s="276"/>
    </row>
    <row r="63069" spans="1:10" s="275" customFormat="1" x14ac:dyDescent="0.2">
      <c r="A63069" s="274"/>
      <c r="C63069" s="276"/>
      <c r="D63069" s="277"/>
      <c r="E63069" s="278"/>
      <c r="F63069" s="279"/>
      <c r="G63069" s="279"/>
      <c r="H63069" s="279"/>
      <c r="I63069" s="280"/>
      <c r="J63069" s="276"/>
    </row>
    <row r="63070" spans="1:10" s="275" customFormat="1" x14ac:dyDescent="0.2">
      <c r="A63070" s="274"/>
      <c r="C63070" s="276"/>
      <c r="D63070" s="277"/>
      <c r="E63070" s="278"/>
      <c r="F63070" s="279"/>
      <c r="G63070" s="279"/>
      <c r="H63070" s="279"/>
      <c r="I63070" s="280"/>
      <c r="J63070" s="276"/>
    </row>
    <row r="63071" spans="1:10" s="275" customFormat="1" x14ac:dyDescent="0.2">
      <c r="A63071" s="274"/>
      <c r="C63071" s="276"/>
      <c r="D63071" s="277"/>
      <c r="E63071" s="278"/>
      <c r="F63071" s="279"/>
      <c r="G63071" s="279"/>
      <c r="H63071" s="279"/>
      <c r="I63071" s="280"/>
      <c r="J63071" s="276"/>
    </row>
    <row r="63072" spans="1:10" s="275" customFormat="1" x14ac:dyDescent="0.2">
      <c r="A63072" s="274"/>
      <c r="C63072" s="276"/>
      <c r="D63072" s="277"/>
      <c r="E63072" s="278"/>
      <c r="F63072" s="279"/>
      <c r="G63072" s="279"/>
      <c r="H63072" s="279"/>
      <c r="I63072" s="280"/>
      <c r="J63072" s="276"/>
    </row>
    <row r="63073" spans="1:10" s="275" customFormat="1" x14ac:dyDescent="0.2">
      <c r="A63073" s="274"/>
      <c r="C63073" s="276"/>
      <c r="D63073" s="277"/>
      <c r="E63073" s="278"/>
      <c r="F63073" s="279"/>
      <c r="G63073" s="279"/>
      <c r="H63073" s="279"/>
      <c r="I63073" s="280"/>
      <c r="J63073" s="276"/>
    </row>
    <row r="63074" spans="1:10" s="275" customFormat="1" x14ac:dyDescent="0.2">
      <c r="A63074" s="274"/>
      <c r="C63074" s="276"/>
      <c r="D63074" s="277"/>
      <c r="E63074" s="278"/>
      <c r="F63074" s="279"/>
      <c r="G63074" s="279"/>
      <c r="H63074" s="279"/>
      <c r="I63074" s="280"/>
      <c r="J63074" s="276"/>
    </row>
    <row r="63075" spans="1:10" s="275" customFormat="1" x14ac:dyDescent="0.2">
      <c r="A63075" s="274"/>
      <c r="C63075" s="276"/>
      <c r="D63075" s="277"/>
      <c r="E63075" s="278"/>
      <c r="F63075" s="279"/>
      <c r="G63075" s="279"/>
      <c r="H63075" s="279"/>
      <c r="I63075" s="280"/>
      <c r="J63075" s="276"/>
    </row>
    <row r="63076" spans="1:10" s="275" customFormat="1" x14ac:dyDescent="0.2">
      <c r="A63076" s="274"/>
      <c r="C63076" s="276"/>
      <c r="D63076" s="277"/>
      <c r="E63076" s="278"/>
      <c r="F63076" s="279"/>
      <c r="G63076" s="279"/>
      <c r="H63076" s="279"/>
      <c r="I63076" s="280"/>
      <c r="J63076" s="276"/>
    </row>
    <row r="63077" spans="1:10" s="275" customFormat="1" x14ac:dyDescent="0.2">
      <c r="A63077" s="274"/>
      <c r="C63077" s="276"/>
      <c r="D63077" s="277"/>
      <c r="E63077" s="278"/>
      <c r="F63077" s="279"/>
      <c r="G63077" s="279"/>
      <c r="H63077" s="279"/>
      <c r="I63077" s="280"/>
      <c r="J63077" s="276"/>
    </row>
    <row r="63078" spans="1:10" s="275" customFormat="1" x14ac:dyDescent="0.2">
      <c r="A63078" s="274"/>
      <c r="C63078" s="276"/>
      <c r="D63078" s="277"/>
      <c r="E63078" s="278"/>
      <c r="F63078" s="279"/>
      <c r="G63078" s="279"/>
      <c r="H63078" s="279"/>
      <c r="I63078" s="280"/>
      <c r="J63078" s="276"/>
    </row>
    <row r="63079" spans="1:10" s="275" customFormat="1" x14ac:dyDescent="0.2">
      <c r="A63079" s="274"/>
      <c r="C63079" s="276"/>
      <c r="D63079" s="277"/>
      <c r="E63079" s="278"/>
      <c r="F63079" s="279"/>
      <c r="G63079" s="279"/>
      <c r="H63079" s="279"/>
      <c r="I63079" s="280"/>
      <c r="J63079" s="276"/>
    </row>
    <row r="63080" spans="1:10" s="275" customFormat="1" x14ac:dyDescent="0.2">
      <c r="A63080" s="274"/>
      <c r="C63080" s="276"/>
      <c r="D63080" s="277"/>
      <c r="E63080" s="278"/>
      <c r="F63080" s="279"/>
      <c r="G63080" s="279"/>
      <c r="H63080" s="279"/>
      <c r="I63080" s="280"/>
      <c r="J63080" s="276"/>
    </row>
    <row r="63081" spans="1:10" s="275" customFormat="1" x14ac:dyDescent="0.2">
      <c r="A63081" s="274"/>
      <c r="C63081" s="276"/>
      <c r="D63081" s="277"/>
      <c r="E63081" s="278"/>
      <c r="F63081" s="279"/>
      <c r="G63081" s="279"/>
      <c r="H63081" s="279"/>
      <c r="I63081" s="280"/>
      <c r="J63081" s="276"/>
    </row>
    <row r="63082" spans="1:10" s="275" customFormat="1" x14ac:dyDescent="0.2">
      <c r="A63082" s="274"/>
      <c r="C63082" s="276"/>
      <c r="D63082" s="277"/>
      <c r="E63082" s="278"/>
      <c r="F63082" s="279"/>
      <c r="G63082" s="279"/>
      <c r="H63082" s="279"/>
      <c r="I63082" s="280"/>
      <c r="J63082" s="276"/>
    </row>
    <row r="63083" spans="1:10" s="275" customFormat="1" x14ac:dyDescent="0.2">
      <c r="A63083" s="274"/>
      <c r="C63083" s="276"/>
      <c r="D63083" s="277"/>
      <c r="E63083" s="278"/>
      <c r="F63083" s="279"/>
      <c r="G63083" s="279"/>
      <c r="H63083" s="279"/>
      <c r="I63083" s="280"/>
      <c r="J63083" s="276"/>
    </row>
    <row r="63084" spans="1:10" s="275" customFormat="1" x14ac:dyDescent="0.2">
      <c r="A63084" s="274"/>
      <c r="C63084" s="276"/>
      <c r="D63084" s="277"/>
      <c r="E63084" s="278"/>
      <c r="F63084" s="279"/>
      <c r="G63084" s="279"/>
      <c r="H63084" s="279"/>
      <c r="I63084" s="280"/>
      <c r="J63084" s="276"/>
    </row>
    <row r="63085" spans="1:10" s="275" customFormat="1" x14ac:dyDescent="0.2">
      <c r="A63085" s="274"/>
      <c r="C63085" s="276"/>
      <c r="D63085" s="277"/>
      <c r="E63085" s="278"/>
      <c r="F63085" s="279"/>
      <c r="G63085" s="279"/>
      <c r="H63085" s="279"/>
      <c r="I63085" s="280"/>
      <c r="J63085" s="276"/>
    </row>
    <row r="63086" spans="1:10" s="275" customFormat="1" x14ac:dyDescent="0.2">
      <c r="A63086" s="274"/>
      <c r="C63086" s="276"/>
      <c r="D63086" s="277"/>
      <c r="E63086" s="278"/>
      <c r="F63086" s="279"/>
      <c r="G63086" s="279"/>
      <c r="H63086" s="279"/>
      <c r="I63086" s="280"/>
      <c r="J63086" s="276"/>
    </row>
    <row r="63087" spans="1:10" s="275" customFormat="1" x14ac:dyDescent="0.2">
      <c r="A63087" s="274"/>
      <c r="C63087" s="276"/>
      <c r="D63087" s="277"/>
      <c r="E63087" s="278"/>
      <c r="F63087" s="279"/>
      <c r="G63087" s="279"/>
      <c r="H63087" s="279"/>
      <c r="I63087" s="280"/>
      <c r="J63087" s="276"/>
    </row>
    <row r="63088" spans="1:10" s="275" customFormat="1" x14ac:dyDescent="0.2">
      <c r="A63088" s="274"/>
      <c r="C63088" s="276"/>
      <c r="D63088" s="277"/>
      <c r="E63088" s="278"/>
      <c r="F63088" s="279"/>
      <c r="G63088" s="279"/>
      <c r="H63088" s="279"/>
      <c r="I63088" s="280"/>
      <c r="J63088" s="276"/>
    </row>
    <row r="63089" spans="1:10" s="275" customFormat="1" x14ac:dyDescent="0.2">
      <c r="A63089" s="274"/>
      <c r="C63089" s="276"/>
      <c r="D63089" s="277"/>
      <c r="E63089" s="278"/>
      <c r="F63089" s="279"/>
      <c r="G63089" s="279"/>
      <c r="H63089" s="279"/>
      <c r="I63089" s="280"/>
      <c r="J63089" s="276"/>
    </row>
    <row r="63090" spans="1:10" s="275" customFormat="1" x14ac:dyDescent="0.2">
      <c r="A63090" s="274"/>
      <c r="C63090" s="276"/>
      <c r="D63090" s="277"/>
      <c r="E63090" s="278"/>
      <c r="F63090" s="279"/>
      <c r="G63090" s="279"/>
      <c r="H63090" s="279"/>
      <c r="I63090" s="280"/>
      <c r="J63090" s="276"/>
    </row>
    <row r="63091" spans="1:10" s="275" customFormat="1" x14ac:dyDescent="0.2">
      <c r="A63091" s="274"/>
      <c r="C63091" s="276"/>
      <c r="D63091" s="277"/>
      <c r="E63091" s="278"/>
      <c r="F63091" s="279"/>
      <c r="G63091" s="279"/>
      <c r="H63091" s="279"/>
      <c r="I63091" s="280"/>
      <c r="J63091" s="276"/>
    </row>
    <row r="63092" spans="1:10" s="275" customFormat="1" x14ac:dyDescent="0.2">
      <c r="A63092" s="274"/>
      <c r="C63092" s="276"/>
      <c r="D63092" s="277"/>
      <c r="E63092" s="278"/>
      <c r="F63092" s="279"/>
      <c r="G63092" s="279"/>
      <c r="H63092" s="279"/>
      <c r="I63092" s="280"/>
      <c r="J63092" s="276"/>
    </row>
    <row r="63093" spans="1:10" s="275" customFormat="1" x14ac:dyDescent="0.2">
      <c r="A63093" s="274"/>
      <c r="C63093" s="276"/>
      <c r="D63093" s="277"/>
      <c r="E63093" s="278"/>
      <c r="F63093" s="279"/>
      <c r="G63093" s="279"/>
      <c r="H63093" s="279"/>
      <c r="I63093" s="280"/>
      <c r="J63093" s="276"/>
    </row>
    <row r="63094" spans="1:10" s="275" customFormat="1" x14ac:dyDescent="0.2">
      <c r="A63094" s="274"/>
      <c r="C63094" s="276"/>
      <c r="D63094" s="277"/>
      <c r="E63094" s="278"/>
      <c r="F63094" s="279"/>
      <c r="G63094" s="279"/>
      <c r="H63094" s="279"/>
      <c r="I63094" s="280"/>
      <c r="J63094" s="276"/>
    </row>
    <row r="63095" spans="1:10" s="275" customFormat="1" x14ac:dyDescent="0.2">
      <c r="A63095" s="274"/>
      <c r="C63095" s="276"/>
      <c r="D63095" s="277"/>
      <c r="E63095" s="278"/>
      <c r="F63095" s="279"/>
      <c r="G63095" s="279"/>
      <c r="H63095" s="279"/>
      <c r="I63095" s="280"/>
      <c r="J63095" s="276"/>
    </row>
    <row r="63096" spans="1:10" s="275" customFormat="1" x14ac:dyDescent="0.2">
      <c r="A63096" s="274"/>
      <c r="C63096" s="276"/>
      <c r="D63096" s="277"/>
      <c r="E63096" s="278"/>
      <c r="F63096" s="279"/>
      <c r="G63096" s="279"/>
      <c r="H63096" s="279"/>
      <c r="I63096" s="280"/>
      <c r="J63096" s="276"/>
    </row>
    <row r="63097" spans="1:10" s="275" customFormat="1" x14ac:dyDescent="0.2">
      <c r="A63097" s="274"/>
      <c r="C63097" s="276"/>
      <c r="D63097" s="277"/>
      <c r="E63097" s="278"/>
      <c r="F63097" s="279"/>
      <c r="G63097" s="279"/>
      <c r="H63097" s="279"/>
      <c r="I63097" s="280"/>
      <c r="J63097" s="276"/>
    </row>
    <row r="63098" spans="1:10" s="275" customFormat="1" x14ac:dyDescent="0.2">
      <c r="A63098" s="274"/>
      <c r="C63098" s="276"/>
      <c r="D63098" s="277"/>
      <c r="E63098" s="278"/>
      <c r="F63098" s="279"/>
      <c r="G63098" s="279"/>
      <c r="H63098" s="279"/>
      <c r="I63098" s="280"/>
      <c r="J63098" s="276"/>
    </row>
    <row r="63099" spans="1:10" s="275" customFormat="1" x14ac:dyDescent="0.2">
      <c r="A63099" s="274"/>
      <c r="C63099" s="276"/>
      <c r="D63099" s="277"/>
      <c r="E63099" s="278"/>
      <c r="F63099" s="279"/>
      <c r="G63099" s="279"/>
      <c r="H63099" s="279"/>
      <c r="I63099" s="280"/>
      <c r="J63099" s="276"/>
    </row>
    <row r="63100" spans="1:10" s="275" customFormat="1" x14ac:dyDescent="0.2">
      <c r="A63100" s="274"/>
      <c r="C63100" s="276"/>
      <c r="D63100" s="277"/>
      <c r="E63100" s="278"/>
      <c r="F63100" s="279"/>
      <c r="G63100" s="279"/>
      <c r="H63100" s="279"/>
      <c r="I63100" s="280"/>
      <c r="J63100" s="276"/>
    </row>
    <row r="63101" spans="1:10" s="275" customFormat="1" x14ac:dyDescent="0.2">
      <c r="A63101" s="274"/>
      <c r="C63101" s="276"/>
      <c r="D63101" s="277"/>
      <c r="E63101" s="278"/>
      <c r="F63101" s="279"/>
      <c r="G63101" s="279"/>
      <c r="H63101" s="279"/>
      <c r="I63101" s="280"/>
      <c r="J63101" s="276"/>
    </row>
    <row r="63102" spans="1:10" s="275" customFormat="1" x14ac:dyDescent="0.2">
      <c r="A63102" s="274"/>
      <c r="C63102" s="276"/>
      <c r="D63102" s="277"/>
      <c r="E63102" s="278"/>
      <c r="F63102" s="279"/>
      <c r="G63102" s="279"/>
      <c r="H63102" s="279"/>
      <c r="I63102" s="280"/>
      <c r="J63102" s="276"/>
    </row>
    <row r="63103" spans="1:10" s="275" customFormat="1" x14ac:dyDescent="0.2">
      <c r="A63103" s="274"/>
      <c r="C63103" s="276"/>
      <c r="D63103" s="277"/>
      <c r="E63103" s="278"/>
      <c r="F63103" s="279"/>
      <c r="G63103" s="279"/>
      <c r="H63103" s="279"/>
      <c r="I63103" s="280"/>
      <c r="J63103" s="276"/>
    </row>
    <row r="63104" spans="1:10" s="275" customFormat="1" x14ac:dyDescent="0.2">
      <c r="A63104" s="274"/>
      <c r="C63104" s="276"/>
      <c r="D63104" s="277"/>
      <c r="E63104" s="278"/>
      <c r="F63104" s="279"/>
      <c r="G63104" s="279"/>
      <c r="H63104" s="279"/>
      <c r="I63104" s="280"/>
      <c r="J63104" s="276"/>
    </row>
    <row r="63105" spans="1:10" s="275" customFormat="1" x14ac:dyDescent="0.2">
      <c r="A63105" s="274"/>
      <c r="C63105" s="276"/>
      <c r="D63105" s="277"/>
      <c r="E63105" s="278"/>
      <c r="F63105" s="279"/>
      <c r="G63105" s="279"/>
      <c r="H63105" s="279"/>
      <c r="I63105" s="280"/>
      <c r="J63105" s="276"/>
    </row>
    <row r="63106" spans="1:10" s="275" customFormat="1" x14ac:dyDescent="0.2">
      <c r="A63106" s="274"/>
      <c r="C63106" s="276"/>
      <c r="D63106" s="277"/>
      <c r="E63106" s="278"/>
      <c r="F63106" s="279"/>
      <c r="G63106" s="279"/>
      <c r="H63106" s="279"/>
      <c r="I63106" s="280"/>
      <c r="J63106" s="276"/>
    </row>
    <row r="63107" spans="1:10" s="275" customFormat="1" x14ac:dyDescent="0.2">
      <c r="A63107" s="274"/>
      <c r="C63107" s="276"/>
      <c r="D63107" s="277"/>
      <c r="E63107" s="278"/>
      <c r="F63107" s="279"/>
      <c r="G63107" s="279"/>
      <c r="H63107" s="279"/>
      <c r="I63107" s="280"/>
      <c r="J63107" s="276"/>
    </row>
    <row r="63108" spans="1:10" s="275" customFormat="1" x14ac:dyDescent="0.2">
      <c r="A63108" s="274"/>
      <c r="C63108" s="276"/>
      <c r="D63108" s="277"/>
      <c r="E63108" s="278"/>
      <c r="F63108" s="279"/>
      <c r="G63108" s="279"/>
      <c r="H63108" s="279"/>
      <c r="I63108" s="280"/>
      <c r="J63108" s="276"/>
    </row>
    <row r="63109" spans="1:10" s="275" customFormat="1" x14ac:dyDescent="0.2">
      <c r="A63109" s="274"/>
      <c r="C63109" s="276"/>
      <c r="D63109" s="277"/>
      <c r="E63109" s="278"/>
      <c r="F63109" s="279"/>
      <c r="G63109" s="279"/>
      <c r="H63109" s="279"/>
      <c r="I63109" s="280"/>
      <c r="J63109" s="276"/>
    </row>
    <row r="63110" spans="1:10" s="275" customFormat="1" x14ac:dyDescent="0.2">
      <c r="A63110" s="274"/>
      <c r="C63110" s="276"/>
      <c r="D63110" s="277"/>
      <c r="E63110" s="278"/>
      <c r="F63110" s="279"/>
      <c r="G63110" s="279"/>
      <c r="H63110" s="279"/>
      <c r="I63110" s="280"/>
      <c r="J63110" s="276"/>
    </row>
    <row r="63111" spans="1:10" s="275" customFormat="1" x14ac:dyDescent="0.2">
      <c r="A63111" s="274"/>
      <c r="C63111" s="276"/>
      <c r="D63111" s="277"/>
      <c r="E63111" s="278"/>
      <c r="F63111" s="279"/>
      <c r="G63111" s="279"/>
      <c r="H63111" s="279"/>
      <c r="I63111" s="280"/>
      <c r="J63111" s="276"/>
    </row>
    <row r="63112" spans="1:10" s="275" customFormat="1" x14ac:dyDescent="0.2">
      <c r="A63112" s="274"/>
      <c r="C63112" s="276"/>
      <c r="D63112" s="277"/>
      <c r="E63112" s="278"/>
      <c r="F63112" s="279"/>
      <c r="G63112" s="279"/>
      <c r="H63112" s="279"/>
      <c r="I63112" s="280"/>
      <c r="J63112" s="276"/>
    </row>
    <row r="63113" spans="1:10" s="275" customFormat="1" x14ac:dyDescent="0.2">
      <c r="A63113" s="274"/>
      <c r="C63113" s="276"/>
      <c r="D63113" s="277"/>
      <c r="E63113" s="278"/>
      <c r="F63113" s="279"/>
      <c r="G63113" s="279"/>
      <c r="H63113" s="279"/>
      <c r="I63113" s="280"/>
      <c r="J63113" s="276"/>
    </row>
    <row r="63114" spans="1:10" s="275" customFormat="1" x14ac:dyDescent="0.2">
      <c r="A63114" s="274"/>
      <c r="C63114" s="276"/>
      <c r="D63114" s="277"/>
      <c r="E63114" s="278"/>
      <c r="F63114" s="279"/>
      <c r="G63114" s="279"/>
      <c r="H63114" s="279"/>
      <c r="I63114" s="280"/>
      <c r="J63114" s="276"/>
    </row>
    <row r="63115" spans="1:10" s="275" customFormat="1" x14ac:dyDescent="0.2">
      <c r="A63115" s="274"/>
      <c r="C63115" s="276"/>
      <c r="D63115" s="277"/>
      <c r="E63115" s="278"/>
      <c r="F63115" s="279"/>
      <c r="G63115" s="279"/>
      <c r="H63115" s="279"/>
      <c r="I63115" s="280"/>
      <c r="J63115" s="276"/>
    </row>
    <row r="63116" spans="1:10" s="275" customFormat="1" x14ac:dyDescent="0.2">
      <c r="A63116" s="274"/>
      <c r="C63116" s="276"/>
      <c r="D63116" s="277"/>
      <c r="E63116" s="278"/>
      <c r="F63116" s="279"/>
      <c r="G63116" s="279"/>
      <c r="H63116" s="279"/>
      <c r="I63116" s="280"/>
      <c r="J63116" s="276"/>
    </row>
    <row r="63117" spans="1:10" s="275" customFormat="1" x14ac:dyDescent="0.2">
      <c r="A63117" s="274"/>
      <c r="C63117" s="276"/>
      <c r="D63117" s="277"/>
      <c r="E63117" s="278"/>
      <c r="F63117" s="279"/>
      <c r="G63117" s="279"/>
      <c r="H63117" s="279"/>
      <c r="I63117" s="280"/>
      <c r="J63117" s="276"/>
    </row>
    <row r="63118" spans="1:10" s="275" customFormat="1" x14ac:dyDescent="0.2">
      <c r="A63118" s="274"/>
      <c r="C63118" s="276"/>
      <c r="D63118" s="277"/>
      <c r="E63118" s="278"/>
      <c r="F63118" s="279"/>
      <c r="G63118" s="279"/>
      <c r="H63118" s="279"/>
      <c r="I63118" s="280"/>
      <c r="J63118" s="276"/>
    </row>
    <row r="63119" spans="1:10" s="275" customFormat="1" x14ac:dyDescent="0.2">
      <c r="A63119" s="274"/>
      <c r="C63119" s="276"/>
      <c r="D63119" s="277"/>
      <c r="E63119" s="278"/>
      <c r="F63119" s="279"/>
      <c r="G63119" s="279"/>
      <c r="H63119" s="279"/>
      <c r="I63119" s="280"/>
      <c r="J63119" s="276"/>
    </row>
    <row r="63120" spans="1:10" s="275" customFormat="1" x14ac:dyDescent="0.2">
      <c r="A63120" s="274"/>
      <c r="C63120" s="276"/>
      <c r="D63120" s="277"/>
      <c r="E63120" s="278"/>
      <c r="F63120" s="279"/>
      <c r="G63120" s="279"/>
      <c r="H63120" s="279"/>
      <c r="I63120" s="280"/>
      <c r="J63120" s="276"/>
    </row>
    <row r="63121" spans="1:10" s="275" customFormat="1" x14ac:dyDescent="0.2">
      <c r="A63121" s="274"/>
      <c r="C63121" s="276"/>
      <c r="D63121" s="277"/>
      <c r="E63121" s="278"/>
      <c r="F63121" s="279"/>
      <c r="G63121" s="279"/>
      <c r="H63121" s="279"/>
      <c r="I63121" s="280"/>
      <c r="J63121" s="276"/>
    </row>
    <row r="63122" spans="1:10" s="275" customFormat="1" x14ac:dyDescent="0.2">
      <c r="A63122" s="274"/>
      <c r="C63122" s="276"/>
      <c r="D63122" s="277"/>
      <c r="E63122" s="278"/>
      <c r="F63122" s="279"/>
      <c r="G63122" s="279"/>
      <c r="H63122" s="279"/>
      <c r="I63122" s="280"/>
      <c r="J63122" s="276"/>
    </row>
    <row r="63123" spans="1:10" s="275" customFormat="1" x14ac:dyDescent="0.2">
      <c r="A63123" s="274"/>
      <c r="C63123" s="276"/>
      <c r="D63123" s="277"/>
      <c r="E63123" s="278"/>
      <c r="F63123" s="279"/>
      <c r="G63123" s="279"/>
      <c r="H63123" s="279"/>
      <c r="I63123" s="280"/>
      <c r="J63123" s="276"/>
    </row>
    <row r="63124" spans="1:10" s="275" customFormat="1" x14ac:dyDescent="0.2">
      <c r="A63124" s="274"/>
      <c r="C63124" s="276"/>
      <c r="D63124" s="277"/>
      <c r="E63124" s="278"/>
      <c r="F63124" s="279"/>
      <c r="G63124" s="279"/>
      <c r="H63124" s="279"/>
      <c r="I63124" s="280"/>
      <c r="J63124" s="276"/>
    </row>
    <row r="63125" spans="1:10" s="275" customFormat="1" x14ac:dyDescent="0.2">
      <c r="A63125" s="274"/>
      <c r="C63125" s="276"/>
      <c r="D63125" s="277"/>
      <c r="E63125" s="278"/>
      <c r="F63125" s="279"/>
      <c r="G63125" s="279"/>
      <c r="H63125" s="279"/>
      <c r="I63125" s="280"/>
      <c r="J63125" s="276"/>
    </row>
    <row r="63126" spans="1:10" s="275" customFormat="1" x14ac:dyDescent="0.2">
      <c r="A63126" s="274"/>
      <c r="C63126" s="276"/>
      <c r="D63126" s="277"/>
      <c r="E63126" s="278"/>
      <c r="F63126" s="279"/>
      <c r="G63126" s="279"/>
      <c r="H63126" s="279"/>
      <c r="I63126" s="280"/>
      <c r="J63126" s="276"/>
    </row>
    <row r="63127" spans="1:10" s="275" customFormat="1" x14ac:dyDescent="0.2">
      <c r="A63127" s="274"/>
      <c r="C63127" s="276"/>
      <c r="D63127" s="277"/>
      <c r="E63127" s="278"/>
      <c r="F63127" s="279"/>
      <c r="G63127" s="279"/>
      <c r="H63127" s="279"/>
      <c r="I63127" s="280"/>
      <c r="J63127" s="276"/>
    </row>
    <row r="63128" spans="1:10" s="275" customFormat="1" x14ac:dyDescent="0.2">
      <c r="A63128" s="274"/>
      <c r="C63128" s="276"/>
      <c r="D63128" s="277"/>
      <c r="E63128" s="278"/>
      <c r="F63128" s="279"/>
      <c r="G63128" s="279"/>
      <c r="H63128" s="279"/>
      <c r="I63128" s="280"/>
      <c r="J63128" s="276"/>
    </row>
    <row r="63129" spans="1:10" s="275" customFormat="1" x14ac:dyDescent="0.2">
      <c r="A63129" s="274"/>
      <c r="C63129" s="276"/>
      <c r="D63129" s="277"/>
      <c r="E63129" s="278"/>
      <c r="F63129" s="279"/>
      <c r="G63129" s="279"/>
      <c r="H63129" s="279"/>
      <c r="I63129" s="280"/>
      <c r="J63129" s="276"/>
    </row>
    <row r="63130" spans="1:10" s="275" customFormat="1" x14ac:dyDescent="0.2">
      <c r="A63130" s="274"/>
      <c r="C63130" s="276"/>
      <c r="D63130" s="277"/>
      <c r="E63130" s="278"/>
      <c r="F63130" s="279"/>
      <c r="G63130" s="279"/>
      <c r="H63130" s="279"/>
      <c r="I63130" s="280"/>
      <c r="J63130" s="276"/>
    </row>
    <row r="63131" spans="1:10" s="275" customFormat="1" x14ac:dyDescent="0.2">
      <c r="A63131" s="274"/>
      <c r="C63131" s="276"/>
      <c r="D63131" s="277"/>
      <c r="E63131" s="278"/>
      <c r="F63131" s="279"/>
      <c r="G63131" s="279"/>
      <c r="H63131" s="279"/>
      <c r="I63131" s="280"/>
      <c r="J63131" s="276"/>
    </row>
    <row r="63132" spans="1:10" s="275" customFormat="1" x14ac:dyDescent="0.2">
      <c r="A63132" s="274"/>
      <c r="C63132" s="276"/>
      <c r="D63132" s="277"/>
      <c r="E63132" s="278"/>
      <c r="F63132" s="279"/>
      <c r="G63132" s="279"/>
      <c r="H63132" s="279"/>
      <c r="I63132" s="280"/>
      <c r="J63132" s="276"/>
    </row>
    <row r="63133" spans="1:10" s="275" customFormat="1" x14ac:dyDescent="0.2">
      <c r="A63133" s="274"/>
      <c r="C63133" s="276"/>
      <c r="D63133" s="277"/>
      <c r="E63133" s="278"/>
      <c r="F63133" s="279"/>
      <c r="G63133" s="279"/>
      <c r="H63133" s="279"/>
      <c r="I63133" s="280"/>
      <c r="J63133" s="276"/>
    </row>
    <row r="63134" spans="1:10" s="275" customFormat="1" x14ac:dyDescent="0.2">
      <c r="A63134" s="274"/>
      <c r="C63134" s="276"/>
      <c r="D63134" s="277"/>
      <c r="E63134" s="278"/>
      <c r="F63134" s="279"/>
      <c r="G63134" s="279"/>
      <c r="H63134" s="279"/>
      <c r="I63134" s="280"/>
      <c r="J63134" s="276"/>
    </row>
    <row r="63135" spans="1:10" s="275" customFormat="1" x14ac:dyDescent="0.2">
      <c r="A63135" s="274"/>
      <c r="C63135" s="276"/>
      <c r="D63135" s="277"/>
      <c r="E63135" s="278"/>
      <c r="F63135" s="279"/>
      <c r="G63135" s="279"/>
      <c r="H63135" s="279"/>
      <c r="I63135" s="280"/>
      <c r="J63135" s="276"/>
    </row>
    <row r="63136" spans="1:10" s="275" customFormat="1" x14ac:dyDescent="0.2">
      <c r="A63136" s="274"/>
      <c r="C63136" s="276"/>
      <c r="D63136" s="277"/>
      <c r="E63136" s="278"/>
      <c r="F63136" s="279"/>
      <c r="G63136" s="279"/>
      <c r="H63136" s="279"/>
      <c r="I63136" s="280"/>
      <c r="J63136" s="276"/>
    </row>
    <row r="63137" spans="1:10" s="275" customFormat="1" x14ac:dyDescent="0.2">
      <c r="A63137" s="274"/>
      <c r="C63137" s="276"/>
      <c r="D63137" s="277"/>
      <c r="E63137" s="278"/>
      <c r="F63137" s="279"/>
      <c r="G63137" s="279"/>
      <c r="H63137" s="279"/>
      <c r="I63137" s="280"/>
      <c r="J63137" s="276"/>
    </row>
    <row r="63138" spans="1:10" s="275" customFormat="1" x14ac:dyDescent="0.2">
      <c r="A63138" s="274"/>
      <c r="C63138" s="276"/>
      <c r="D63138" s="277"/>
      <c r="E63138" s="278"/>
      <c r="F63138" s="279"/>
      <c r="G63138" s="279"/>
      <c r="H63138" s="279"/>
      <c r="I63138" s="280"/>
      <c r="J63138" s="276"/>
    </row>
    <row r="63139" spans="1:10" s="275" customFormat="1" x14ac:dyDescent="0.2">
      <c r="A63139" s="274"/>
      <c r="C63139" s="276"/>
      <c r="D63139" s="277"/>
      <c r="E63139" s="278"/>
      <c r="F63139" s="279"/>
      <c r="G63139" s="279"/>
      <c r="H63139" s="279"/>
      <c r="I63139" s="280"/>
      <c r="J63139" s="276"/>
    </row>
    <row r="63140" spans="1:10" s="275" customFormat="1" x14ac:dyDescent="0.2">
      <c r="A63140" s="274"/>
      <c r="C63140" s="276"/>
      <c r="D63140" s="277"/>
      <c r="E63140" s="278"/>
      <c r="F63140" s="279"/>
      <c r="G63140" s="279"/>
      <c r="H63140" s="279"/>
      <c r="I63140" s="280"/>
      <c r="J63140" s="276"/>
    </row>
    <row r="63141" spans="1:10" s="275" customFormat="1" x14ac:dyDescent="0.2">
      <c r="A63141" s="274"/>
      <c r="C63141" s="276"/>
      <c r="D63141" s="277"/>
      <c r="E63141" s="278"/>
      <c r="F63141" s="279"/>
      <c r="G63141" s="279"/>
      <c r="H63141" s="279"/>
      <c r="I63141" s="280"/>
      <c r="J63141" s="276"/>
    </row>
    <row r="63142" spans="1:10" s="275" customFormat="1" x14ac:dyDescent="0.2">
      <c r="A63142" s="274"/>
      <c r="C63142" s="276"/>
      <c r="D63142" s="277"/>
      <c r="E63142" s="278"/>
      <c r="F63142" s="279"/>
      <c r="G63142" s="279"/>
      <c r="H63142" s="279"/>
      <c r="I63142" s="280"/>
      <c r="J63142" s="276"/>
    </row>
    <row r="63143" spans="1:10" s="275" customFormat="1" x14ac:dyDescent="0.2">
      <c r="A63143" s="274"/>
      <c r="C63143" s="276"/>
      <c r="D63143" s="277"/>
      <c r="E63143" s="278"/>
      <c r="F63143" s="279"/>
      <c r="G63143" s="279"/>
      <c r="H63143" s="279"/>
      <c r="I63143" s="280"/>
      <c r="J63143" s="276"/>
    </row>
    <row r="63144" spans="1:10" s="275" customFormat="1" x14ac:dyDescent="0.2">
      <c r="A63144" s="274"/>
      <c r="C63144" s="276"/>
      <c r="D63144" s="277"/>
      <c r="E63144" s="278"/>
      <c r="F63144" s="279"/>
      <c r="G63144" s="279"/>
      <c r="H63144" s="279"/>
      <c r="I63144" s="280"/>
      <c r="J63144" s="276"/>
    </row>
    <row r="63145" spans="1:10" s="275" customFormat="1" x14ac:dyDescent="0.2">
      <c r="A63145" s="274"/>
      <c r="C63145" s="276"/>
      <c r="D63145" s="277"/>
      <c r="E63145" s="278"/>
      <c r="F63145" s="279"/>
      <c r="G63145" s="279"/>
      <c r="H63145" s="279"/>
      <c r="I63145" s="280"/>
      <c r="J63145" s="276"/>
    </row>
    <row r="63146" spans="1:10" s="275" customFormat="1" x14ac:dyDescent="0.2">
      <c r="A63146" s="274"/>
      <c r="C63146" s="276"/>
      <c r="D63146" s="277"/>
      <c r="E63146" s="278"/>
      <c r="F63146" s="279"/>
      <c r="G63146" s="279"/>
      <c r="H63146" s="279"/>
      <c r="I63146" s="280"/>
      <c r="J63146" s="276"/>
    </row>
    <row r="63147" spans="1:10" s="275" customFormat="1" x14ac:dyDescent="0.2">
      <c r="A63147" s="274"/>
      <c r="C63147" s="276"/>
      <c r="D63147" s="277"/>
      <c r="E63147" s="278"/>
      <c r="F63147" s="279"/>
      <c r="G63147" s="279"/>
      <c r="H63147" s="279"/>
      <c r="I63147" s="280"/>
      <c r="J63147" s="276"/>
    </row>
    <row r="63148" spans="1:10" s="275" customFormat="1" x14ac:dyDescent="0.2">
      <c r="A63148" s="274"/>
      <c r="C63148" s="276"/>
      <c r="D63148" s="277"/>
      <c r="E63148" s="278"/>
      <c r="F63148" s="279"/>
      <c r="G63148" s="279"/>
      <c r="H63148" s="279"/>
      <c r="I63148" s="280"/>
      <c r="J63148" s="276"/>
    </row>
    <row r="63149" spans="1:10" s="275" customFormat="1" x14ac:dyDescent="0.2">
      <c r="A63149" s="274"/>
      <c r="C63149" s="276"/>
      <c r="D63149" s="277"/>
      <c r="E63149" s="278"/>
      <c r="F63149" s="279"/>
      <c r="G63149" s="279"/>
      <c r="H63149" s="279"/>
      <c r="I63149" s="280"/>
      <c r="J63149" s="276"/>
    </row>
    <row r="63150" spans="1:10" s="275" customFormat="1" x14ac:dyDescent="0.2">
      <c r="A63150" s="274"/>
      <c r="C63150" s="276"/>
      <c r="D63150" s="277"/>
      <c r="E63150" s="278"/>
      <c r="F63150" s="279"/>
      <c r="G63150" s="279"/>
      <c r="H63150" s="279"/>
      <c r="I63150" s="280"/>
      <c r="J63150" s="276"/>
    </row>
    <row r="63151" spans="1:10" s="275" customFormat="1" x14ac:dyDescent="0.2">
      <c r="A63151" s="274"/>
      <c r="C63151" s="276"/>
      <c r="D63151" s="277"/>
      <c r="E63151" s="278"/>
      <c r="F63151" s="279"/>
      <c r="G63151" s="279"/>
      <c r="H63151" s="279"/>
      <c r="I63151" s="280"/>
      <c r="J63151" s="276"/>
    </row>
    <row r="63152" spans="1:10" s="275" customFormat="1" x14ac:dyDescent="0.2">
      <c r="A63152" s="274"/>
      <c r="C63152" s="276"/>
      <c r="D63152" s="277"/>
      <c r="E63152" s="278"/>
      <c r="F63152" s="279"/>
      <c r="G63152" s="279"/>
      <c r="H63152" s="279"/>
      <c r="I63152" s="280"/>
      <c r="J63152" s="276"/>
    </row>
    <row r="63153" spans="1:10" s="275" customFormat="1" x14ac:dyDescent="0.2">
      <c r="A63153" s="274"/>
      <c r="C63153" s="276"/>
      <c r="D63153" s="277"/>
      <c r="E63153" s="278"/>
      <c r="F63153" s="279"/>
      <c r="G63153" s="279"/>
      <c r="H63153" s="279"/>
      <c r="I63153" s="280"/>
      <c r="J63153" s="276"/>
    </row>
    <row r="63154" spans="1:10" s="275" customFormat="1" x14ac:dyDescent="0.2">
      <c r="A63154" s="274"/>
      <c r="C63154" s="276"/>
      <c r="D63154" s="277"/>
      <c r="E63154" s="278"/>
      <c r="F63154" s="279"/>
      <c r="G63154" s="279"/>
      <c r="H63154" s="279"/>
      <c r="I63154" s="280"/>
      <c r="J63154" s="276"/>
    </row>
    <row r="63155" spans="1:10" s="275" customFormat="1" x14ac:dyDescent="0.2">
      <c r="A63155" s="274"/>
      <c r="C63155" s="276"/>
      <c r="D63155" s="277"/>
      <c r="E63155" s="278"/>
      <c r="F63155" s="279"/>
      <c r="G63155" s="279"/>
      <c r="H63155" s="279"/>
      <c r="I63155" s="280"/>
      <c r="J63155" s="276"/>
    </row>
    <row r="63156" spans="1:10" s="275" customFormat="1" x14ac:dyDescent="0.2">
      <c r="A63156" s="274"/>
      <c r="C63156" s="276"/>
      <c r="D63156" s="277"/>
      <c r="E63156" s="278"/>
      <c r="F63156" s="279"/>
      <c r="G63156" s="279"/>
      <c r="H63156" s="279"/>
      <c r="I63156" s="280"/>
      <c r="J63156" s="276"/>
    </row>
    <row r="63157" spans="1:10" s="275" customFormat="1" x14ac:dyDescent="0.2">
      <c r="A63157" s="274"/>
      <c r="C63157" s="276"/>
      <c r="D63157" s="277"/>
      <c r="E63157" s="278"/>
      <c r="F63157" s="279"/>
      <c r="G63157" s="279"/>
      <c r="H63157" s="279"/>
      <c r="I63157" s="280"/>
      <c r="J63157" s="276"/>
    </row>
    <row r="63158" spans="1:10" s="275" customFormat="1" x14ac:dyDescent="0.2">
      <c r="A63158" s="274"/>
      <c r="C63158" s="276"/>
      <c r="D63158" s="277"/>
      <c r="E63158" s="278"/>
      <c r="F63158" s="279"/>
      <c r="G63158" s="279"/>
      <c r="H63158" s="279"/>
      <c r="I63158" s="280"/>
      <c r="J63158" s="276"/>
    </row>
    <row r="63159" spans="1:10" s="275" customFormat="1" x14ac:dyDescent="0.2">
      <c r="A63159" s="274"/>
      <c r="C63159" s="276"/>
      <c r="D63159" s="277"/>
      <c r="E63159" s="278"/>
      <c r="F63159" s="279"/>
      <c r="G63159" s="279"/>
      <c r="H63159" s="279"/>
      <c r="I63159" s="280"/>
      <c r="J63159" s="276"/>
    </row>
    <row r="63160" spans="1:10" s="275" customFormat="1" x14ac:dyDescent="0.2">
      <c r="A63160" s="274"/>
      <c r="C63160" s="276"/>
      <c r="D63160" s="277"/>
      <c r="E63160" s="278"/>
      <c r="F63160" s="279"/>
      <c r="G63160" s="279"/>
      <c r="H63160" s="279"/>
      <c r="I63160" s="280"/>
      <c r="J63160" s="276"/>
    </row>
    <row r="63161" spans="1:10" s="275" customFormat="1" x14ac:dyDescent="0.2">
      <c r="A63161" s="274"/>
      <c r="C63161" s="276"/>
      <c r="D63161" s="277"/>
      <c r="E63161" s="278"/>
      <c r="F63161" s="279"/>
      <c r="G63161" s="279"/>
      <c r="H63161" s="279"/>
      <c r="I63161" s="280"/>
      <c r="J63161" s="276"/>
    </row>
    <row r="63162" spans="1:10" s="275" customFormat="1" x14ac:dyDescent="0.2">
      <c r="A63162" s="274"/>
      <c r="C63162" s="276"/>
      <c r="D63162" s="277"/>
      <c r="E63162" s="278"/>
      <c r="F63162" s="279"/>
      <c r="G63162" s="279"/>
      <c r="H63162" s="279"/>
      <c r="I63162" s="280"/>
      <c r="J63162" s="276"/>
    </row>
    <row r="63163" spans="1:10" s="275" customFormat="1" x14ac:dyDescent="0.2">
      <c r="A63163" s="274"/>
      <c r="C63163" s="276"/>
      <c r="D63163" s="277"/>
      <c r="E63163" s="278"/>
      <c r="F63163" s="279"/>
      <c r="G63163" s="279"/>
      <c r="H63163" s="279"/>
      <c r="I63163" s="280"/>
      <c r="J63163" s="276"/>
    </row>
    <row r="63164" spans="1:10" s="275" customFormat="1" x14ac:dyDescent="0.2">
      <c r="A63164" s="274"/>
      <c r="C63164" s="276"/>
      <c r="D63164" s="277"/>
      <c r="E63164" s="278"/>
      <c r="F63164" s="279"/>
      <c r="G63164" s="279"/>
      <c r="H63164" s="279"/>
      <c r="I63164" s="280"/>
      <c r="J63164" s="276"/>
    </row>
    <row r="63165" spans="1:10" s="275" customFormat="1" x14ac:dyDescent="0.2">
      <c r="A63165" s="274"/>
      <c r="C63165" s="276"/>
      <c r="D63165" s="277"/>
      <c r="E63165" s="278"/>
      <c r="F63165" s="279"/>
      <c r="G63165" s="279"/>
      <c r="H63165" s="279"/>
      <c r="I63165" s="280"/>
      <c r="J63165" s="276"/>
    </row>
    <row r="63166" spans="1:10" s="275" customFormat="1" x14ac:dyDescent="0.2">
      <c r="A63166" s="274"/>
      <c r="C63166" s="276"/>
      <c r="D63166" s="277"/>
      <c r="E63166" s="278"/>
      <c r="F63166" s="279"/>
      <c r="G63166" s="279"/>
      <c r="H63166" s="279"/>
      <c r="I63166" s="280"/>
      <c r="J63166" s="276"/>
    </row>
    <row r="63167" spans="1:10" s="275" customFormat="1" x14ac:dyDescent="0.2">
      <c r="A63167" s="274"/>
      <c r="C63167" s="276"/>
      <c r="D63167" s="277"/>
      <c r="E63167" s="278"/>
      <c r="F63167" s="279"/>
      <c r="G63167" s="279"/>
      <c r="H63167" s="279"/>
      <c r="I63167" s="280"/>
      <c r="J63167" s="276"/>
    </row>
    <row r="63168" spans="1:10" s="275" customFormat="1" x14ac:dyDescent="0.2">
      <c r="A63168" s="274"/>
      <c r="C63168" s="276"/>
      <c r="D63168" s="277"/>
      <c r="E63168" s="278"/>
      <c r="F63168" s="279"/>
      <c r="G63168" s="279"/>
      <c r="H63168" s="279"/>
      <c r="I63168" s="280"/>
      <c r="J63168" s="276"/>
    </row>
    <row r="63169" spans="1:10" s="275" customFormat="1" x14ac:dyDescent="0.2">
      <c r="A63169" s="274"/>
      <c r="C63169" s="276"/>
      <c r="D63169" s="277"/>
      <c r="E63169" s="278"/>
      <c r="F63169" s="279"/>
      <c r="G63169" s="279"/>
      <c r="H63169" s="279"/>
      <c r="I63169" s="280"/>
      <c r="J63169" s="276"/>
    </row>
    <row r="63170" spans="1:10" s="275" customFormat="1" x14ac:dyDescent="0.2">
      <c r="A63170" s="274"/>
      <c r="C63170" s="276"/>
      <c r="D63170" s="277"/>
      <c r="E63170" s="278"/>
      <c r="F63170" s="279"/>
      <c r="G63170" s="279"/>
      <c r="H63170" s="279"/>
      <c r="I63170" s="280"/>
      <c r="J63170" s="276"/>
    </row>
    <row r="63171" spans="1:10" s="275" customFormat="1" x14ac:dyDescent="0.2">
      <c r="A63171" s="274"/>
      <c r="C63171" s="276"/>
      <c r="D63171" s="277"/>
      <c r="E63171" s="278"/>
      <c r="F63171" s="279"/>
      <c r="G63171" s="279"/>
      <c r="H63171" s="279"/>
      <c r="I63171" s="280"/>
      <c r="J63171" s="276"/>
    </row>
    <row r="63172" spans="1:10" s="275" customFormat="1" x14ac:dyDescent="0.2">
      <c r="A63172" s="274"/>
      <c r="C63172" s="276"/>
      <c r="D63172" s="277"/>
      <c r="E63172" s="278"/>
      <c r="F63172" s="279"/>
      <c r="G63172" s="279"/>
      <c r="H63172" s="279"/>
      <c r="I63172" s="280"/>
      <c r="J63172" s="276"/>
    </row>
    <row r="63173" spans="1:10" s="275" customFormat="1" x14ac:dyDescent="0.2">
      <c r="A63173" s="274"/>
      <c r="C63173" s="276"/>
      <c r="D63173" s="277"/>
      <c r="E63173" s="278"/>
      <c r="F63173" s="279"/>
      <c r="G63173" s="279"/>
      <c r="H63173" s="279"/>
      <c r="I63173" s="280"/>
      <c r="J63173" s="276"/>
    </row>
    <row r="63174" spans="1:10" s="275" customFormat="1" x14ac:dyDescent="0.2">
      <c r="A63174" s="274"/>
      <c r="C63174" s="276"/>
      <c r="D63174" s="277"/>
      <c r="E63174" s="278"/>
      <c r="F63174" s="279"/>
      <c r="G63174" s="279"/>
      <c r="H63174" s="279"/>
      <c r="I63174" s="280"/>
      <c r="J63174" s="276"/>
    </row>
    <row r="63175" spans="1:10" s="275" customFormat="1" x14ac:dyDescent="0.2">
      <c r="A63175" s="274"/>
      <c r="C63175" s="276"/>
      <c r="D63175" s="277"/>
      <c r="E63175" s="278"/>
      <c r="F63175" s="279"/>
      <c r="G63175" s="279"/>
      <c r="H63175" s="279"/>
      <c r="I63175" s="280"/>
      <c r="J63175" s="276"/>
    </row>
    <row r="63176" spans="1:10" s="275" customFormat="1" x14ac:dyDescent="0.2">
      <c r="A63176" s="274"/>
      <c r="C63176" s="276"/>
      <c r="D63176" s="277"/>
      <c r="E63176" s="278"/>
      <c r="F63176" s="279"/>
      <c r="G63176" s="279"/>
      <c r="H63176" s="279"/>
      <c r="I63176" s="280"/>
      <c r="J63176" s="276"/>
    </row>
    <row r="63177" spans="1:10" s="275" customFormat="1" x14ac:dyDescent="0.2">
      <c r="A63177" s="274"/>
      <c r="C63177" s="276"/>
      <c r="D63177" s="277"/>
      <c r="E63177" s="278"/>
      <c r="F63177" s="279"/>
      <c r="G63177" s="279"/>
      <c r="H63177" s="279"/>
      <c r="I63177" s="280"/>
      <c r="J63177" s="276"/>
    </row>
    <row r="63178" spans="1:10" s="275" customFormat="1" x14ac:dyDescent="0.2">
      <c r="A63178" s="274"/>
      <c r="C63178" s="276"/>
      <c r="D63178" s="277"/>
      <c r="E63178" s="278"/>
      <c r="F63178" s="279"/>
      <c r="G63178" s="279"/>
      <c r="H63178" s="279"/>
      <c r="I63178" s="280"/>
      <c r="J63178" s="276"/>
    </row>
    <row r="63179" spans="1:10" s="275" customFormat="1" x14ac:dyDescent="0.2">
      <c r="A63179" s="274"/>
      <c r="C63179" s="276"/>
      <c r="D63179" s="277"/>
      <c r="E63179" s="278"/>
      <c r="F63179" s="279"/>
      <c r="G63179" s="279"/>
      <c r="H63179" s="279"/>
      <c r="I63179" s="280"/>
      <c r="J63179" s="276"/>
    </row>
    <row r="63180" spans="1:10" s="275" customFormat="1" x14ac:dyDescent="0.2">
      <c r="A63180" s="274"/>
      <c r="C63180" s="276"/>
      <c r="D63180" s="277"/>
      <c r="E63180" s="278"/>
      <c r="F63180" s="279"/>
      <c r="G63180" s="279"/>
      <c r="H63180" s="279"/>
      <c r="I63180" s="280"/>
      <c r="J63180" s="276"/>
    </row>
    <row r="63181" spans="1:10" s="275" customFormat="1" x14ac:dyDescent="0.2">
      <c r="A63181" s="274"/>
      <c r="C63181" s="276"/>
      <c r="D63181" s="277"/>
      <c r="E63181" s="278"/>
      <c r="F63181" s="279"/>
      <c r="G63181" s="279"/>
      <c r="H63181" s="279"/>
      <c r="I63181" s="280"/>
      <c r="J63181" s="276"/>
    </row>
    <row r="63182" spans="1:10" s="275" customFormat="1" x14ac:dyDescent="0.2">
      <c r="A63182" s="274"/>
      <c r="C63182" s="276"/>
      <c r="D63182" s="277"/>
      <c r="E63182" s="278"/>
      <c r="F63182" s="279"/>
      <c r="G63182" s="279"/>
      <c r="H63182" s="279"/>
      <c r="I63182" s="280"/>
      <c r="J63182" s="276"/>
    </row>
    <row r="63183" spans="1:10" s="275" customFormat="1" x14ac:dyDescent="0.2">
      <c r="A63183" s="274"/>
      <c r="C63183" s="276"/>
      <c r="D63183" s="277"/>
      <c r="E63183" s="278"/>
      <c r="F63183" s="279"/>
      <c r="G63183" s="279"/>
      <c r="H63183" s="279"/>
      <c r="I63183" s="280"/>
      <c r="J63183" s="276"/>
    </row>
    <row r="63184" spans="1:10" s="275" customFormat="1" x14ac:dyDescent="0.2">
      <c r="A63184" s="274"/>
      <c r="C63184" s="276"/>
      <c r="D63184" s="277"/>
      <c r="E63184" s="278"/>
      <c r="F63184" s="279"/>
      <c r="G63184" s="279"/>
      <c r="H63184" s="279"/>
      <c r="I63184" s="280"/>
      <c r="J63184" s="276"/>
    </row>
    <row r="63185" spans="1:10" s="275" customFormat="1" x14ac:dyDescent="0.2">
      <c r="A63185" s="274"/>
      <c r="C63185" s="276"/>
      <c r="D63185" s="277"/>
      <c r="E63185" s="278"/>
      <c r="F63185" s="279"/>
      <c r="G63185" s="279"/>
      <c r="H63185" s="279"/>
      <c r="I63185" s="280"/>
      <c r="J63185" s="276"/>
    </row>
    <row r="63186" spans="1:10" s="275" customFormat="1" x14ac:dyDescent="0.2">
      <c r="A63186" s="274"/>
      <c r="C63186" s="276"/>
      <c r="D63186" s="277"/>
      <c r="E63186" s="278"/>
      <c r="F63186" s="279"/>
      <c r="G63186" s="279"/>
      <c r="H63186" s="279"/>
      <c r="I63186" s="280"/>
      <c r="J63186" s="276"/>
    </row>
    <row r="63187" spans="1:10" s="275" customFormat="1" x14ac:dyDescent="0.2">
      <c r="A63187" s="274"/>
      <c r="C63187" s="276"/>
      <c r="D63187" s="277"/>
      <c r="E63187" s="278"/>
      <c r="F63187" s="279"/>
      <c r="G63187" s="279"/>
      <c r="H63187" s="279"/>
      <c r="I63187" s="280"/>
      <c r="J63187" s="276"/>
    </row>
    <row r="63188" spans="1:10" s="275" customFormat="1" x14ac:dyDescent="0.2">
      <c r="A63188" s="274"/>
      <c r="C63188" s="276"/>
      <c r="D63188" s="277"/>
      <c r="E63188" s="278"/>
      <c r="F63188" s="279"/>
      <c r="G63188" s="279"/>
      <c r="H63188" s="279"/>
      <c r="I63188" s="280"/>
      <c r="J63188" s="276"/>
    </row>
    <row r="63189" spans="1:10" s="275" customFormat="1" x14ac:dyDescent="0.2">
      <c r="A63189" s="274"/>
      <c r="C63189" s="276"/>
      <c r="D63189" s="277"/>
      <c r="E63189" s="278"/>
      <c r="F63189" s="279"/>
      <c r="G63189" s="279"/>
      <c r="H63189" s="279"/>
      <c r="I63189" s="280"/>
      <c r="J63189" s="276"/>
    </row>
    <row r="63190" spans="1:10" s="275" customFormat="1" x14ac:dyDescent="0.2">
      <c r="A63190" s="274"/>
      <c r="C63190" s="276"/>
      <c r="D63190" s="277"/>
      <c r="E63190" s="278"/>
      <c r="F63190" s="279"/>
      <c r="G63190" s="279"/>
      <c r="H63190" s="279"/>
      <c r="I63190" s="280"/>
      <c r="J63190" s="276"/>
    </row>
    <row r="63191" spans="1:10" s="275" customFormat="1" x14ac:dyDescent="0.2">
      <c r="A63191" s="274"/>
      <c r="C63191" s="276"/>
      <c r="D63191" s="277"/>
      <c r="E63191" s="278"/>
      <c r="F63191" s="279"/>
      <c r="G63191" s="279"/>
      <c r="H63191" s="279"/>
      <c r="I63191" s="280"/>
      <c r="J63191" s="276"/>
    </row>
    <row r="63192" spans="1:10" s="275" customFormat="1" x14ac:dyDescent="0.2">
      <c r="A63192" s="274"/>
      <c r="C63192" s="276"/>
      <c r="D63192" s="277"/>
      <c r="E63192" s="278"/>
      <c r="F63192" s="279"/>
      <c r="G63192" s="279"/>
      <c r="H63192" s="279"/>
      <c r="I63192" s="280"/>
      <c r="J63192" s="276"/>
    </row>
    <row r="63193" spans="1:10" s="275" customFormat="1" x14ac:dyDescent="0.2">
      <c r="A63193" s="274"/>
      <c r="C63193" s="276"/>
      <c r="D63193" s="277"/>
      <c r="E63193" s="278"/>
      <c r="F63193" s="279"/>
      <c r="G63193" s="279"/>
      <c r="H63193" s="279"/>
      <c r="I63193" s="280"/>
      <c r="J63193" s="276"/>
    </row>
    <row r="63194" spans="1:10" s="275" customFormat="1" x14ac:dyDescent="0.2">
      <c r="A63194" s="274"/>
      <c r="C63194" s="276"/>
      <c r="D63194" s="277"/>
      <c r="E63194" s="278"/>
      <c r="F63194" s="279"/>
      <c r="G63194" s="279"/>
      <c r="H63194" s="279"/>
      <c r="I63194" s="280"/>
      <c r="J63194" s="276"/>
    </row>
    <row r="63195" spans="1:10" s="275" customFormat="1" x14ac:dyDescent="0.2">
      <c r="A63195" s="274"/>
      <c r="C63195" s="276"/>
      <c r="D63195" s="277"/>
      <c r="E63195" s="278"/>
      <c r="F63195" s="279"/>
      <c r="G63195" s="279"/>
      <c r="H63195" s="279"/>
      <c r="I63195" s="280"/>
      <c r="J63195" s="276"/>
    </row>
    <row r="63196" spans="1:10" s="275" customFormat="1" x14ac:dyDescent="0.2">
      <c r="A63196" s="274"/>
      <c r="C63196" s="276"/>
      <c r="D63196" s="277"/>
      <c r="E63196" s="278"/>
      <c r="F63196" s="279"/>
      <c r="G63196" s="279"/>
      <c r="H63196" s="279"/>
      <c r="I63196" s="280"/>
      <c r="J63196" s="276"/>
    </row>
    <row r="63197" spans="1:10" s="275" customFormat="1" x14ac:dyDescent="0.2">
      <c r="A63197" s="274"/>
      <c r="C63197" s="276"/>
      <c r="D63197" s="277"/>
      <c r="E63197" s="278"/>
      <c r="F63197" s="279"/>
      <c r="G63197" s="279"/>
      <c r="H63197" s="279"/>
      <c r="I63197" s="280"/>
      <c r="J63197" s="276"/>
    </row>
    <row r="63198" spans="1:10" s="275" customFormat="1" x14ac:dyDescent="0.2">
      <c r="A63198" s="274"/>
      <c r="C63198" s="276"/>
      <c r="D63198" s="277"/>
      <c r="E63198" s="278"/>
      <c r="F63198" s="279"/>
      <c r="G63198" s="279"/>
      <c r="H63198" s="279"/>
      <c r="I63198" s="280"/>
      <c r="J63198" s="276"/>
    </row>
    <row r="63199" spans="1:10" s="275" customFormat="1" x14ac:dyDescent="0.2">
      <c r="A63199" s="274"/>
      <c r="C63199" s="276"/>
      <c r="D63199" s="277"/>
      <c r="E63199" s="278"/>
      <c r="F63199" s="279"/>
      <c r="G63199" s="279"/>
      <c r="H63199" s="279"/>
      <c r="I63199" s="280"/>
      <c r="J63199" s="276"/>
    </row>
    <row r="63200" spans="1:10" s="275" customFormat="1" x14ac:dyDescent="0.2">
      <c r="A63200" s="274"/>
      <c r="C63200" s="276"/>
      <c r="D63200" s="277"/>
      <c r="E63200" s="278"/>
      <c r="F63200" s="279"/>
      <c r="G63200" s="279"/>
      <c r="H63200" s="279"/>
      <c r="I63200" s="280"/>
      <c r="J63200" s="276"/>
    </row>
    <row r="63201" spans="1:10" s="275" customFormat="1" x14ac:dyDescent="0.2">
      <c r="A63201" s="274"/>
      <c r="C63201" s="276"/>
      <c r="D63201" s="277"/>
      <c r="E63201" s="278"/>
      <c r="F63201" s="279"/>
      <c r="G63201" s="279"/>
      <c r="H63201" s="279"/>
      <c r="I63201" s="280"/>
      <c r="J63201" s="276"/>
    </row>
    <row r="63202" spans="1:10" s="275" customFormat="1" x14ac:dyDescent="0.2">
      <c r="A63202" s="274"/>
      <c r="C63202" s="276"/>
      <c r="D63202" s="277"/>
      <c r="E63202" s="278"/>
      <c r="F63202" s="279"/>
      <c r="G63202" s="279"/>
      <c r="H63202" s="279"/>
      <c r="I63202" s="280"/>
      <c r="J63202" s="276"/>
    </row>
    <row r="63203" spans="1:10" s="275" customFormat="1" x14ac:dyDescent="0.2">
      <c r="A63203" s="274"/>
      <c r="C63203" s="276"/>
      <c r="D63203" s="277"/>
      <c r="E63203" s="278"/>
      <c r="F63203" s="279"/>
      <c r="G63203" s="279"/>
      <c r="H63203" s="279"/>
      <c r="I63203" s="280"/>
      <c r="J63203" s="276"/>
    </row>
    <row r="63204" spans="1:10" s="275" customFormat="1" x14ac:dyDescent="0.2">
      <c r="A63204" s="274"/>
      <c r="C63204" s="276"/>
      <c r="D63204" s="277"/>
      <c r="E63204" s="278"/>
      <c r="F63204" s="279"/>
      <c r="G63204" s="279"/>
      <c r="H63204" s="279"/>
      <c r="I63204" s="280"/>
      <c r="J63204" s="276"/>
    </row>
    <row r="63205" spans="1:10" s="275" customFormat="1" x14ac:dyDescent="0.2">
      <c r="A63205" s="274"/>
      <c r="C63205" s="276"/>
      <c r="D63205" s="277"/>
      <c r="E63205" s="278"/>
      <c r="F63205" s="279"/>
      <c r="G63205" s="279"/>
      <c r="H63205" s="279"/>
      <c r="I63205" s="280"/>
      <c r="J63205" s="276"/>
    </row>
    <row r="63206" spans="1:10" s="275" customFormat="1" x14ac:dyDescent="0.2">
      <c r="A63206" s="274"/>
      <c r="C63206" s="276"/>
      <c r="D63206" s="277"/>
      <c r="E63206" s="278"/>
      <c r="F63206" s="279"/>
      <c r="G63206" s="279"/>
      <c r="H63206" s="279"/>
      <c r="I63206" s="280"/>
      <c r="J63206" s="276"/>
    </row>
    <row r="63207" spans="1:10" s="275" customFormat="1" x14ac:dyDescent="0.2">
      <c r="A63207" s="274"/>
      <c r="C63207" s="276"/>
      <c r="D63207" s="277"/>
      <c r="E63207" s="278"/>
      <c r="F63207" s="279"/>
      <c r="G63207" s="279"/>
      <c r="H63207" s="279"/>
      <c r="I63207" s="280"/>
      <c r="J63207" s="276"/>
    </row>
    <row r="63208" spans="1:10" s="275" customFormat="1" x14ac:dyDescent="0.2">
      <c r="A63208" s="274"/>
      <c r="C63208" s="276"/>
      <c r="D63208" s="277"/>
      <c r="E63208" s="278"/>
      <c r="F63208" s="279"/>
      <c r="G63208" s="279"/>
      <c r="H63208" s="279"/>
      <c r="I63208" s="280"/>
      <c r="J63208" s="276"/>
    </row>
    <row r="63209" spans="1:10" s="275" customFormat="1" x14ac:dyDescent="0.2">
      <c r="A63209" s="274"/>
      <c r="C63209" s="276"/>
      <c r="D63209" s="277"/>
      <c r="E63209" s="278"/>
      <c r="F63209" s="279"/>
      <c r="G63209" s="279"/>
      <c r="H63209" s="279"/>
      <c r="I63209" s="280"/>
      <c r="J63209" s="276"/>
    </row>
    <row r="63210" spans="1:10" s="275" customFormat="1" x14ac:dyDescent="0.2">
      <c r="A63210" s="274"/>
      <c r="C63210" s="276"/>
      <c r="D63210" s="277"/>
      <c r="E63210" s="278"/>
      <c r="F63210" s="279"/>
      <c r="G63210" s="279"/>
      <c r="H63210" s="279"/>
      <c r="I63210" s="280"/>
      <c r="J63210" s="276"/>
    </row>
    <row r="63211" spans="1:10" s="275" customFormat="1" x14ac:dyDescent="0.2">
      <c r="A63211" s="274"/>
      <c r="C63211" s="276"/>
      <c r="D63211" s="277"/>
      <c r="E63211" s="278"/>
      <c r="F63211" s="279"/>
      <c r="G63211" s="279"/>
      <c r="H63211" s="279"/>
      <c r="I63211" s="280"/>
      <c r="J63211" s="276"/>
    </row>
    <row r="63212" spans="1:10" s="275" customFormat="1" x14ac:dyDescent="0.2">
      <c r="A63212" s="274"/>
      <c r="C63212" s="276"/>
      <c r="D63212" s="277"/>
      <c r="E63212" s="278"/>
      <c r="F63212" s="279"/>
      <c r="G63212" s="279"/>
      <c r="H63212" s="279"/>
      <c r="I63212" s="280"/>
      <c r="J63212" s="276"/>
    </row>
    <row r="63213" spans="1:10" s="275" customFormat="1" x14ac:dyDescent="0.2">
      <c r="A63213" s="274"/>
      <c r="C63213" s="276"/>
      <c r="D63213" s="277"/>
      <c r="E63213" s="278"/>
      <c r="F63213" s="279"/>
      <c r="G63213" s="279"/>
      <c r="H63213" s="279"/>
      <c r="I63213" s="280"/>
      <c r="J63213" s="276"/>
    </row>
    <row r="63214" spans="1:10" s="275" customFormat="1" x14ac:dyDescent="0.2">
      <c r="A63214" s="274"/>
      <c r="C63214" s="276"/>
      <c r="D63214" s="277"/>
      <c r="E63214" s="278"/>
      <c r="F63214" s="279"/>
      <c r="G63214" s="279"/>
      <c r="H63214" s="279"/>
      <c r="I63214" s="280"/>
      <c r="J63214" s="276"/>
    </row>
    <row r="63215" spans="1:10" s="275" customFormat="1" x14ac:dyDescent="0.2">
      <c r="A63215" s="274"/>
      <c r="C63215" s="276"/>
      <c r="D63215" s="277"/>
      <c r="E63215" s="278"/>
      <c r="F63215" s="279"/>
      <c r="G63215" s="279"/>
      <c r="H63215" s="279"/>
      <c r="I63215" s="280"/>
      <c r="J63215" s="276"/>
    </row>
    <row r="63216" spans="1:10" s="275" customFormat="1" x14ac:dyDescent="0.2">
      <c r="A63216" s="274"/>
      <c r="C63216" s="276"/>
      <c r="D63216" s="277"/>
      <c r="E63216" s="278"/>
      <c r="F63216" s="279"/>
      <c r="G63216" s="279"/>
      <c r="H63216" s="279"/>
      <c r="I63216" s="280"/>
      <c r="J63216" s="276"/>
    </row>
    <row r="63217" spans="1:10" s="275" customFormat="1" x14ac:dyDescent="0.2">
      <c r="A63217" s="274"/>
      <c r="C63217" s="276"/>
      <c r="D63217" s="277"/>
      <c r="E63217" s="278"/>
      <c r="F63217" s="279"/>
      <c r="G63217" s="279"/>
      <c r="H63217" s="279"/>
      <c r="I63217" s="280"/>
      <c r="J63217" s="276"/>
    </row>
    <row r="63218" spans="1:10" s="275" customFormat="1" x14ac:dyDescent="0.2">
      <c r="A63218" s="274"/>
      <c r="C63218" s="276"/>
      <c r="D63218" s="277"/>
      <c r="E63218" s="278"/>
      <c r="F63218" s="279"/>
      <c r="G63218" s="279"/>
      <c r="H63218" s="279"/>
      <c r="I63218" s="280"/>
      <c r="J63218" s="276"/>
    </row>
    <row r="63219" spans="1:10" s="275" customFormat="1" x14ac:dyDescent="0.2">
      <c r="A63219" s="274"/>
      <c r="C63219" s="276"/>
      <c r="D63219" s="277"/>
      <c r="E63219" s="278"/>
      <c r="F63219" s="279"/>
      <c r="G63219" s="279"/>
      <c r="H63219" s="279"/>
      <c r="I63219" s="280"/>
      <c r="J63219" s="276"/>
    </row>
    <row r="63220" spans="1:10" s="275" customFormat="1" x14ac:dyDescent="0.2">
      <c r="A63220" s="274"/>
      <c r="C63220" s="276"/>
      <c r="D63220" s="277"/>
      <c r="E63220" s="278"/>
      <c r="F63220" s="279"/>
      <c r="G63220" s="279"/>
      <c r="H63220" s="279"/>
      <c r="I63220" s="280"/>
      <c r="J63220" s="276"/>
    </row>
    <row r="63221" spans="1:10" s="275" customFormat="1" x14ac:dyDescent="0.2">
      <c r="A63221" s="274"/>
      <c r="C63221" s="276"/>
      <c r="D63221" s="277"/>
      <c r="E63221" s="278"/>
      <c r="F63221" s="279"/>
      <c r="G63221" s="279"/>
      <c r="H63221" s="279"/>
      <c r="I63221" s="280"/>
      <c r="J63221" s="276"/>
    </row>
    <row r="63222" spans="1:10" s="275" customFormat="1" x14ac:dyDescent="0.2">
      <c r="A63222" s="274"/>
      <c r="C63222" s="276"/>
      <c r="D63222" s="277"/>
      <c r="E63222" s="278"/>
      <c r="F63222" s="279"/>
      <c r="G63222" s="279"/>
      <c r="H63222" s="279"/>
      <c r="I63222" s="280"/>
      <c r="J63222" s="276"/>
    </row>
    <row r="63223" spans="1:10" s="275" customFormat="1" x14ac:dyDescent="0.2">
      <c r="A63223" s="274"/>
      <c r="C63223" s="276"/>
      <c r="D63223" s="277"/>
      <c r="E63223" s="278"/>
      <c r="F63223" s="279"/>
      <c r="G63223" s="279"/>
      <c r="H63223" s="279"/>
      <c r="I63223" s="280"/>
      <c r="J63223" s="276"/>
    </row>
    <row r="63224" spans="1:10" s="275" customFormat="1" x14ac:dyDescent="0.2">
      <c r="A63224" s="274"/>
      <c r="C63224" s="276"/>
      <c r="D63224" s="277"/>
      <c r="E63224" s="278"/>
      <c r="F63224" s="279"/>
      <c r="G63224" s="279"/>
      <c r="H63224" s="279"/>
      <c r="I63224" s="280"/>
      <c r="J63224" s="276"/>
    </row>
    <row r="63225" spans="1:10" s="275" customFormat="1" x14ac:dyDescent="0.2">
      <c r="A63225" s="274"/>
      <c r="C63225" s="276"/>
      <c r="D63225" s="277"/>
      <c r="E63225" s="278"/>
      <c r="F63225" s="279"/>
      <c r="G63225" s="279"/>
      <c r="H63225" s="279"/>
      <c r="I63225" s="280"/>
      <c r="J63225" s="276"/>
    </row>
    <row r="63226" spans="1:10" s="275" customFormat="1" x14ac:dyDescent="0.2">
      <c r="A63226" s="274"/>
      <c r="C63226" s="276"/>
      <c r="D63226" s="277"/>
      <c r="E63226" s="278"/>
      <c r="F63226" s="279"/>
      <c r="G63226" s="279"/>
      <c r="H63226" s="279"/>
      <c r="I63226" s="280"/>
      <c r="J63226" s="276"/>
    </row>
    <row r="63227" spans="1:10" s="275" customFormat="1" x14ac:dyDescent="0.2">
      <c r="A63227" s="274"/>
      <c r="C63227" s="276"/>
      <c r="D63227" s="277"/>
      <c r="E63227" s="278"/>
      <c r="F63227" s="279"/>
      <c r="G63227" s="279"/>
      <c r="H63227" s="279"/>
      <c r="I63227" s="280"/>
      <c r="J63227" s="276"/>
    </row>
    <row r="63228" spans="1:10" s="275" customFormat="1" x14ac:dyDescent="0.2">
      <c r="A63228" s="274"/>
      <c r="C63228" s="276"/>
      <c r="D63228" s="277"/>
      <c r="E63228" s="278"/>
      <c r="F63228" s="279"/>
      <c r="G63228" s="279"/>
      <c r="H63228" s="279"/>
      <c r="I63228" s="280"/>
      <c r="J63228" s="276"/>
    </row>
    <row r="63229" spans="1:10" s="275" customFormat="1" x14ac:dyDescent="0.2">
      <c r="A63229" s="274"/>
      <c r="C63229" s="276"/>
      <c r="D63229" s="277"/>
      <c r="E63229" s="278"/>
      <c r="F63229" s="279"/>
      <c r="G63229" s="279"/>
      <c r="H63229" s="279"/>
      <c r="I63229" s="280"/>
      <c r="J63229" s="276"/>
    </row>
    <row r="63230" spans="1:10" s="275" customFormat="1" x14ac:dyDescent="0.2">
      <c r="A63230" s="274"/>
      <c r="C63230" s="276"/>
      <c r="D63230" s="277"/>
      <c r="E63230" s="278"/>
      <c r="F63230" s="279"/>
      <c r="G63230" s="279"/>
      <c r="H63230" s="279"/>
      <c r="I63230" s="280"/>
      <c r="J63230" s="276"/>
    </row>
    <row r="63231" spans="1:10" s="275" customFormat="1" x14ac:dyDescent="0.2">
      <c r="A63231" s="274"/>
      <c r="C63231" s="276"/>
      <c r="D63231" s="277"/>
      <c r="E63231" s="278"/>
      <c r="F63231" s="279"/>
      <c r="G63231" s="279"/>
      <c r="H63231" s="279"/>
      <c r="I63231" s="280"/>
      <c r="J63231" s="276"/>
    </row>
    <row r="63232" spans="1:10" s="275" customFormat="1" x14ac:dyDescent="0.2">
      <c r="A63232" s="274"/>
      <c r="C63232" s="276"/>
      <c r="D63232" s="277"/>
      <c r="E63232" s="278"/>
      <c r="F63232" s="279"/>
      <c r="G63232" s="279"/>
      <c r="H63232" s="279"/>
      <c r="I63232" s="280"/>
      <c r="J63232" s="276"/>
    </row>
    <row r="63233" spans="1:10" s="275" customFormat="1" x14ac:dyDescent="0.2">
      <c r="A63233" s="274"/>
      <c r="C63233" s="276"/>
      <c r="D63233" s="277"/>
      <c r="E63233" s="278"/>
      <c r="F63233" s="279"/>
      <c r="G63233" s="279"/>
      <c r="H63233" s="279"/>
      <c r="I63233" s="280"/>
      <c r="J63233" s="276"/>
    </row>
    <row r="63234" spans="1:10" s="275" customFormat="1" x14ac:dyDescent="0.2">
      <c r="A63234" s="274"/>
      <c r="C63234" s="276"/>
      <c r="D63234" s="277"/>
      <c r="E63234" s="278"/>
      <c r="F63234" s="279"/>
      <c r="G63234" s="279"/>
      <c r="H63234" s="279"/>
      <c r="I63234" s="280"/>
      <c r="J63234" s="276"/>
    </row>
    <row r="63235" spans="1:10" s="275" customFormat="1" x14ac:dyDescent="0.2">
      <c r="A63235" s="274"/>
      <c r="C63235" s="276"/>
      <c r="D63235" s="277"/>
      <c r="E63235" s="278"/>
      <c r="F63235" s="279"/>
      <c r="G63235" s="279"/>
      <c r="H63235" s="279"/>
      <c r="I63235" s="280"/>
      <c r="J63235" s="276"/>
    </row>
    <row r="63236" spans="1:10" s="275" customFormat="1" x14ac:dyDescent="0.2">
      <c r="A63236" s="274"/>
      <c r="C63236" s="276"/>
      <c r="D63236" s="277"/>
      <c r="E63236" s="278"/>
      <c r="F63236" s="279"/>
      <c r="G63236" s="279"/>
      <c r="H63236" s="279"/>
      <c r="I63236" s="280"/>
      <c r="J63236" s="276"/>
    </row>
    <row r="63237" spans="1:10" s="275" customFormat="1" x14ac:dyDescent="0.2">
      <c r="A63237" s="274"/>
      <c r="C63237" s="276"/>
      <c r="D63237" s="277"/>
      <c r="E63237" s="278"/>
      <c r="F63237" s="279"/>
      <c r="G63237" s="279"/>
      <c r="H63237" s="279"/>
      <c r="I63237" s="280"/>
      <c r="J63237" s="276"/>
    </row>
    <row r="63238" spans="1:10" s="275" customFormat="1" x14ac:dyDescent="0.2">
      <c r="A63238" s="274"/>
      <c r="C63238" s="276"/>
      <c r="D63238" s="277"/>
      <c r="E63238" s="278"/>
      <c r="F63238" s="279"/>
      <c r="G63238" s="279"/>
      <c r="H63238" s="279"/>
      <c r="I63238" s="280"/>
      <c r="J63238" s="276"/>
    </row>
    <row r="63239" spans="1:10" s="275" customFormat="1" x14ac:dyDescent="0.2">
      <c r="A63239" s="274"/>
      <c r="C63239" s="276"/>
      <c r="D63239" s="277"/>
      <c r="E63239" s="278"/>
      <c r="F63239" s="279"/>
      <c r="G63239" s="279"/>
      <c r="H63239" s="279"/>
      <c r="I63239" s="280"/>
      <c r="J63239" s="276"/>
    </row>
    <row r="63240" spans="1:10" s="275" customFormat="1" x14ac:dyDescent="0.2">
      <c r="A63240" s="274"/>
      <c r="C63240" s="276"/>
      <c r="D63240" s="277"/>
      <c r="E63240" s="278"/>
      <c r="F63240" s="279"/>
      <c r="G63240" s="279"/>
      <c r="H63240" s="279"/>
      <c r="I63240" s="280"/>
      <c r="J63240" s="276"/>
    </row>
    <row r="63241" spans="1:10" s="275" customFormat="1" x14ac:dyDescent="0.2">
      <c r="A63241" s="274"/>
      <c r="C63241" s="276"/>
      <c r="D63241" s="277"/>
      <c r="E63241" s="278"/>
      <c r="F63241" s="279"/>
      <c r="G63241" s="279"/>
      <c r="H63241" s="279"/>
      <c r="I63241" s="280"/>
      <c r="J63241" s="276"/>
    </row>
    <row r="63242" spans="1:10" s="275" customFormat="1" x14ac:dyDescent="0.2">
      <c r="A63242" s="274"/>
      <c r="C63242" s="276"/>
      <c r="D63242" s="277"/>
      <c r="E63242" s="278"/>
      <c r="F63242" s="279"/>
      <c r="G63242" s="279"/>
      <c r="H63242" s="279"/>
      <c r="I63242" s="280"/>
      <c r="J63242" s="276"/>
    </row>
    <row r="63243" spans="1:10" s="275" customFormat="1" x14ac:dyDescent="0.2">
      <c r="A63243" s="274"/>
      <c r="C63243" s="276"/>
      <c r="D63243" s="277"/>
      <c r="E63243" s="278"/>
      <c r="F63243" s="279"/>
      <c r="G63243" s="279"/>
      <c r="H63243" s="279"/>
      <c r="I63243" s="280"/>
      <c r="J63243" s="276"/>
    </row>
    <row r="63244" spans="1:10" s="275" customFormat="1" x14ac:dyDescent="0.2">
      <c r="A63244" s="274"/>
      <c r="C63244" s="276"/>
      <c r="D63244" s="277"/>
      <c r="E63244" s="278"/>
      <c r="F63244" s="279"/>
      <c r="G63244" s="279"/>
      <c r="H63244" s="279"/>
      <c r="I63244" s="280"/>
      <c r="J63244" s="276"/>
    </row>
    <row r="63245" spans="1:10" s="275" customFormat="1" x14ac:dyDescent="0.2">
      <c r="A63245" s="274"/>
      <c r="C63245" s="276"/>
      <c r="D63245" s="277"/>
      <c r="E63245" s="278"/>
      <c r="F63245" s="279"/>
      <c r="G63245" s="279"/>
      <c r="H63245" s="279"/>
      <c r="I63245" s="280"/>
      <c r="J63245" s="276"/>
    </row>
    <row r="63246" spans="1:10" s="275" customFormat="1" x14ac:dyDescent="0.2">
      <c r="A63246" s="274"/>
      <c r="C63246" s="276"/>
      <c r="D63246" s="277"/>
      <c r="E63246" s="278"/>
      <c r="F63246" s="279"/>
      <c r="G63246" s="279"/>
      <c r="H63246" s="279"/>
      <c r="I63246" s="280"/>
      <c r="J63246" s="276"/>
    </row>
    <row r="63247" spans="1:10" s="275" customFormat="1" x14ac:dyDescent="0.2">
      <c r="A63247" s="274"/>
      <c r="C63247" s="276"/>
      <c r="D63247" s="277"/>
      <c r="E63247" s="278"/>
      <c r="F63247" s="279"/>
      <c r="G63247" s="279"/>
      <c r="H63247" s="279"/>
      <c r="I63247" s="280"/>
      <c r="J63247" s="276"/>
    </row>
    <row r="63248" spans="1:10" s="275" customFormat="1" x14ac:dyDescent="0.2">
      <c r="A63248" s="274"/>
      <c r="C63248" s="276"/>
      <c r="D63248" s="277"/>
      <c r="E63248" s="278"/>
      <c r="F63248" s="279"/>
      <c r="G63248" s="279"/>
      <c r="H63248" s="279"/>
      <c r="I63248" s="280"/>
      <c r="J63248" s="276"/>
    </row>
    <row r="63249" spans="1:10" s="275" customFormat="1" x14ac:dyDescent="0.2">
      <c r="A63249" s="274"/>
      <c r="C63249" s="276"/>
      <c r="D63249" s="277"/>
      <c r="E63249" s="278"/>
      <c r="F63249" s="279"/>
      <c r="G63249" s="279"/>
      <c r="H63249" s="279"/>
      <c r="I63249" s="280"/>
      <c r="J63249" s="276"/>
    </row>
    <row r="63250" spans="1:10" s="275" customFormat="1" x14ac:dyDescent="0.2">
      <c r="A63250" s="274"/>
      <c r="C63250" s="276"/>
      <c r="D63250" s="277"/>
      <c r="E63250" s="278"/>
      <c r="F63250" s="279"/>
      <c r="G63250" s="279"/>
      <c r="H63250" s="279"/>
      <c r="I63250" s="280"/>
      <c r="J63250" s="276"/>
    </row>
    <row r="63251" spans="1:10" s="275" customFormat="1" x14ac:dyDescent="0.2">
      <c r="A63251" s="274"/>
      <c r="C63251" s="276"/>
      <c r="D63251" s="277"/>
      <c r="E63251" s="278"/>
      <c r="F63251" s="279"/>
      <c r="G63251" s="279"/>
      <c r="H63251" s="279"/>
      <c r="I63251" s="280"/>
      <c r="J63251" s="276"/>
    </row>
    <row r="63252" spans="1:10" s="275" customFormat="1" x14ac:dyDescent="0.2">
      <c r="A63252" s="274"/>
      <c r="C63252" s="276"/>
      <c r="D63252" s="277"/>
      <c r="E63252" s="278"/>
      <c r="F63252" s="279"/>
      <c r="G63252" s="279"/>
      <c r="H63252" s="279"/>
      <c r="I63252" s="280"/>
      <c r="J63252" s="276"/>
    </row>
    <row r="63253" spans="1:10" s="275" customFormat="1" x14ac:dyDescent="0.2">
      <c r="A63253" s="274"/>
      <c r="C63253" s="276"/>
      <c r="D63253" s="277"/>
      <c r="E63253" s="278"/>
      <c r="F63253" s="279"/>
      <c r="G63253" s="279"/>
      <c r="H63253" s="279"/>
      <c r="I63253" s="280"/>
      <c r="J63253" s="276"/>
    </row>
    <row r="63254" spans="1:10" s="275" customFormat="1" x14ac:dyDescent="0.2">
      <c r="A63254" s="274"/>
      <c r="C63254" s="276"/>
      <c r="D63254" s="277"/>
      <c r="E63254" s="278"/>
      <c r="F63254" s="279"/>
      <c r="G63254" s="279"/>
      <c r="H63254" s="279"/>
      <c r="I63254" s="280"/>
      <c r="J63254" s="276"/>
    </row>
    <row r="63255" spans="1:10" s="275" customFormat="1" x14ac:dyDescent="0.2">
      <c r="A63255" s="274"/>
      <c r="C63255" s="276"/>
      <c r="D63255" s="277"/>
      <c r="E63255" s="278"/>
      <c r="F63255" s="279"/>
      <c r="G63255" s="279"/>
      <c r="H63255" s="279"/>
      <c r="I63255" s="280"/>
      <c r="J63255" s="276"/>
    </row>
    <row r="63256" spans="1:10" s="275" customFormat="1" x14ac:dyDescent="0.2">
      <c r="A63256" s="274"/>
      <c r="C63256" s="276"/>
      <c r="D63256" s="277"/>
      <c r="E63256" s="278"/>
      <c r="F63256" s="279"/>
      <c r="G63256" s="279"/>
      <c r="H63256" s="279"/>
      <c r="I63256" s="280"/>
      <c r="J63256" s="276"/>
    </row>
    <row r="63257" spans="1:10" s="275" customFormat="1" x14ac:dyDescent="0.2">
      <c r="A63257" s="274"/>
      <c r="C63257" s="276"/>
      <c r="D63257" s="277"/>
      <c r="E63257" s="278"/>
      <c r="F63257" s="279"/>
      <c r="G63257" s="279"/>
      <c r="H63257" s="279"/>
      <c r="I63257" s="280"/>
      <c r="J63257" s="276"/>
    </row>
    <row r="63258" spans="1:10" s="275" customFormat="1" x14ac:dyDescent="0.2">
      <c r="A63258" s="274"/>
      <c r="C63258" s="276"/>
      <c r="D63258" s="277"/>
      <c r="E63258" s="278"/>
      <c r="F63258" s="279"/>
      <c r="G63258" s="279"/>
      <c r="H63258" s="279"/>
      <c r="I63258" s="280"/>
      <c r="J63258" s="276"/>
    </row>
    <row r="63259" spans="1:10" s="275" customFormat="1" x14ac:dyDescent="0.2">
      <c r="A63259" s="274"/>
      <c r="C63259" s="276"/>
      <c r="D63259" s="277"/>
      <c r="E63259" s="278"/>
      <c r="F63259" s="279"/>
      <c r="G63259" s="279"/>
      <c r="H63259" s="279"/>
      <c r="I63259" s="280"/>
      <c r="J63259" s="276"/>
    </row>
    <row r="63260" spans="1:10" s="275" customFormat="1" x14ac:dyDescent="0.2">
      <c r="A63260" s="274"/>
      <c r="C63260" s="276"/>
      <c r="D63260" s="277"/>
      <c r="E63260" s="278"/>
      <c r="F63260" s="279"/>
      <c r="G63260" s="279"/>
      <c r="H63260" s="279"/>
      <c r="I63260" s="280"/>
      <c r="J63260" s="276"/>
    </row>
    <row r="63261" spans="1:10" s="275" customFormat="1" x14ac:dyDescent="0.2">
      <c r="A63261" s="274"/>
      <c r="C63261" s="276"/>
      <c r="D63261" s="277"/>
      <c r="E63261" s="278"/>
      <c r="F63261" s="279"/>
      <c r="G63261" s="279"/>
      <c r="H63261" s="279"/>
      <c r="I63261" s="280"/>
      <c r="J63261" s="276"/>
    </row>
    <row r="63262" spans="1:10" s="275" customFormat="1" x14ac:dyDescent="0.2">
      <c r="A63262" s="274"/>
      <c r="C63262" s="276"/>
      <c r="D63262" s="277"/>
      <c r="E63262" s="278"/>
      <c r="F63262" s="279"/>
      <c r="G63262" s="279"/>
      <c r="H63262" s="279"/>
      <c r="I63262" s="280"/>
      <c r="J63262" s="276"/>
    </row>
    <row r="63263" spans="1:10" s="275" customFormat="1" x14ac:dyDescent="0.2">
      <c r="A63263" s="274"/>
      <c r="C63263" s="276"/>
      <c r="D63263" s="277"/>
      <c r="E63263" s="278"/>
      <c r="F63263" s="279"/>
      <c r="G63263" s="279"/>
      <c r="H63263" s="279"/>
      <c r="I63263" s="280"/>
      <c r="J63263" s="276"/>
    </row>
    <row r="63264" spans="1:10" s="275" customFormat="1" x14ac:dyDescent="0.2">
      <c r="A63264" s="274"/>
      <c r="C63264" s="276"/>
      <c r="D63264" s="277"/>
      <c r="E63264" s="278"/>
      <c r="F63264" s="279"/>
      <c r="G63264" s="279"/>
      <c r="H63264" s="279"/>
      <c r="I63264" s="280"/>
      <c r="J63264" s="276"/>
    </row>
    <row r="63265" spans="1:10" s="275" customFormat="1" x14ac:dyDescent="0.2">
      <c r="A63265" s="274"/>
      <c r="C63265" s="276"/>
      <c r="D63265" s="277"/>
      <c r="E63265" s="278"/>
      <c r="F63265" s="279"/>
      <c r="G63265" s="279"/>
      <c r="H63265" s="279"/>
      <c r="I63265" s="280"/>
      <c r="J63265" s="276"/>
    </row>
    <row r="63266" spans="1:10" s="275" customFormat="1" x14ac:dyDescent="0.2">
      <c r="A63266" s="274"/>
      <c r="C63266" s="276"/>
      <c r="D63266" s="277"/>
      <c r="E63266" s="278"/>
      <c r="F63266" s="279"/>
      <c r="G63266" s="279"/>
      <c r="H63266" s="279"/>
      <c r="I63266" s="280"/>
      <c r="J63266" s="276"/>
    </row>
    <row r="63267" spans="1:10" s="275" customFormat="1" x14ac:dyDescent="0.2">
      <c r="A63267" s="274"/>
      <c r="C63267" s="276"/>
      <c r="D63267" s="277"/>
      <c r="E63267" s="278"/>
      <c r="F63267" s="279"/>
      <c r="G63267" s="279"/>
      <c r="H63267" s="279"/>
      <c r="I63267" s="280"/>
      <c r="J63267" s="276"/>
    </row>
    <row r="63268" spans="1:10" s="275" customFormat="1" x14ac:dyDescent="0.2">
      <c r="A63268" s="274"/>
      <c r="C63268" s="276"/>
      <c r="D63268" s="277"/>
      <c r="E63268" s="278"/>
      <c r="F63268" s="279"/>
      <c r="G63268" s="279"/>
      <c r="H63268" s="279"/>
      <c r="I63268" s="280"/>
      <c r="J63268" s="276"/>
    </row>
    <row r="63269" spans="1:10" s="275" customFormat="1" x14ac:dyDescent="0.2">
      <c r="A63269" s="274"/>
      <c r="C63269" s="276"/>
      <c r="D63269" s="277"/>
      <c r="E63269" s="278"/>
      <c r="F63269" s="279"/>
      <c r="G63269" s="279"/>
      <c r="H63269" s="279"/>
      <c r="I63269" s="280"/>
      <c r="J63269" s="276"/>
    </row>
    <row r="63270" spans="1:10" s="275" customFormat="1" x14ac:dyDescent="0.2">
      <c r="A63270" s="274"/>
      <c r="C63270" s="276"/>
      <c r="D63270" s="277"/>
      <c r="E63270" s="278"/>
      <c r="F63270" s="279"/>
      <c r="G63270" s="279"/>
      <c r="H63270" s="279"/>
      <c r="I63270" s="280"/>
      <c r="J63270" s="276"/>
    </row>
    <row r="63271" spans="1:10" s="275" customFormat="1" x14ac:dyDescent="0.2">
      <c r="A63271" s="274"/>
      <c r="C63271" s="276"/>
      <c r="D63271" s="277"/>
      <c r="E63271" s="278"/>
      <c r="F63271" s="279"/>
      <c r="G63271" s="279"/>
      <c r="H63271" s="279"/>
      <c r="I63271" s="280"/>
      <c r="J63271" s="276"/>
    </row>
    <row r="63272" spans="1:10" s="275" customFormat="1" x14ac:dyDescent="0.2">
      <c r="A63272" s="274"/>
      <c r="C63272" s="276"/>
      <c r="D63272" s="277"/>
      <c r="E63272" s="278"/>
      <c r="F63272" s="279"/>
      <c r="G63272" s="279"/>
      <c r="H63272" s="279"/>
      <c r="I63272" s="280"/>
      <c r="J63272" s="276"/>
    </row>
    <row r="63273" spans="1:10" s="275" customFormat="1" x14ac:dyDescent="0.2">
      <c r="A63273" s="274"/>
      <c r="C63273" s="276"/>
      <c r="D63273" s="277"/>
      <c r="E63273" s="278"/>
      <c r="F63273" s="279"/>
      <c r="G63273" s="279"/>
      <c r="H63273" s="279"/>
      <c r="I63273" s="280"/>
      <c r="J63273" s="276"/>
    </row>
    <row r="63274" spans="1:10" s="275" customFormat="1" x14ac:dyDescent="0.2">
      <c r="A63274" s="274"/>
      <c r="C63274" s="276"/>
      <c r="D63274" s="277"/>
      <c r="E63274" s="278"/>
      <c r="F63274" s="279"/>
      <c r="G63274" s="279"/>
      <c r="H63274" s="279"/>
      <c r="I63274" s="280"/>
      <c r="J63274" s="276"/>
    </row>
    <row r="63275" spans="1:10" s="275" customFormat="1" x14ac:dyDescent="0.2">
      <c r="A63275" s="274"/>
      <c r="C63275" s="276"/>
      <c r="D63275" s="277"/>
      <c r="E63275" s="278"/>
      <c r="F63275" s="279"/>
      <c r="G63275" s="279"/>
      <c r="H63275" s="279"/>
      <c r="I63275" s="280"/>
      <c r="J63275" s="276"/>
    </row>
    <row r="63276" spans="1:10" s="275" customFormat="1" x14ac:dyDescent="0.2">
      <c r="A63276" s="274"/>
      <c r="C63276" s="276"/>
      <c r="D63276" s="277"/>
      <c r="E63276" s="278"/>
      <c r="F63276" s="279"/>
      <c r="G63276" s="279"/>
      <c r="H63276" s="279"/>
      <c r="I63276" s="280"/>
      <c r="J63276" s="276"/>
    </row>
    <row r="63277" spans="1:10" s="275" customFormat="1" x14ac:dyDescent="0.2">
      <c r="A63277" s="274"/>
      <c r="C63277" s="276"/>
      <c r="D63277" s="277"/>
      <c r="E63277" s="278"/>
      <c r="F63277" s="279"/>
      <c r="G63277" s="279"/>
      <c r="H63277" s="279"/>
      <c r="I63277" s="280"/>
      <c r="J63277" s="276"/>
    </row>
    <row r="63278" spans="1:10" s="275" customFormat="1" x14ac:dyDescent="0.2">
      <c r="A63278" s="274"/>
      <c r="C63278" s="276"/>
      <c r="D63278" s="277"/>
      <c r="E63278" s="278"/>
      <c r="F63278" s="279"/>
      <c r="G63278" s="279"/>
      <c r="H63278" s="279"/>
      <c r="I63278" s="280"/>
      <c r="J63278" s="276"/>
    </row>
    <row r="63279" spans="1:10" s="275" customFormat="1" x14ac:dyDescent="0.2">
      <c r="A63279" s="274"/>
      <c r="C63279" s="276"/>
      <c r="D63279" s="277"/>
      <c r="E63279" s="278"/>
      <c r="F63279" s="279"/>
      <c r="G63279" s="279"/>
      <c r="H63279" s="279"/>
      <c r="I63279" s="280"/>
      <c r="J63279" s="276"/>
    </row>
    <row r="63280" spans="1:10" s="275" customFormat="1" x14ac:dyDescent="0.2">
      <c r="A63280" s="274"/>
      <c r="C63280" s="276"/>
      <c r="D63280" s="277"/>
      <c r="E63280" s="278"/>
      <c r="F63280" s="279"/>
      <c r="G63280" s="279"/>
      <c r="H63280" s="279"/>
      <c r="I63280" s="280"/>
      <c r="J63280" s="276"/>
    </row>
    <row r="63281" spans="1:10" s="275" customFormat="1" x14ac:dyDescent="0.2">
      <c r="A63281" s="274"/>
      <c r="C63281" s="276"/>
      <c r="D63281" s="277"/>
      <c r="E63281" s="278"/>
      <c r="F63281" s="279"/>
      <c r="G63281" s="279"/>
      <c r="H63281" s="279"/>
      <c r="I63281" s="280"/>
      <c r="J63281" s="276"/>
    </row>
    <row r="63282" spans="1:10" s="275" customFormat="1" x14ac:dyDescent="0.2">
      <c r="A63282" s="274"/>
      <c r="C63282" s="276"/>
      <c r="D63282" s="277"/>
      <c r="E63282" s="278"/>
      <c r="F63282" s="279"/>
      <c r="G63282" s="279"/>
      <c r="H63282" s="279"/>
      <c r="I63282" s="280"/>
      <c r="J63282" s="276"/>
    </row>
    <row r="63283" spans="1:10" s="275" customFormat="1" x14ac:dyDescent="0.2">
      <c r="A63283" s="274"/>
      <c r="C63283" s="276"/>
      <c r="D63283" s="277"/>
      <c r="E63283" s="278"/>
      <c r="F63283" s="279"/>
      <c r="G63283" s="279"/>
      <c r="H63283" s="279"/>
      <c r="I63283" s="280"/>
      <c r="J63283" s="276"/>
    </row>
    <row r="63284" spans="1:10" s="275" customFormat="1" x14ac:dyDescent="0.2">
      <c r="A63284" s="274"/>
      <c r="C63284" s="276"/>
      <c r="D63284" s="277"/>
      <c r="E63284" s="278"/>
      <c r="F63284" s="279"/>
      <c r="G63284" s="279"/>
      <c r="H63284" s="279"/>
      <c r="I63284" s="280"/>
      <c r="J63284" s="276"/>
    </row>
    <row r="63285" spans="1:10" s="275" customFormat="1" x14ac:dyDescent="0.2">
      <c r="A63285" s="274"/>
      <c r="C63285" s="276"/>
      <c r="D63285" s="277"/>
      <c r="E63285" s="278"/>
      <c r="F63285" s="279"/>
      <c r="G63285" s="279"/>
      <c r="H63285" s="279"/>
      <c r="I63285" s="280"/>
      <c r="J63285" s="276"/>
    </row>
    <row r="63286" spans="1:10" s="275" customFormat="1" x14ac:dyDescent="0.2">
      <c r="A63286" s="274"/>
      <c r="C63286" s="276"/>
      <c r="D63286" s="277"/>
      <c r="E63286" s="278"/>
      <c r="F63286" s="279"/>
      <c r="G63286" s="279"/>
      <c r="H63286" s="279"/>
      <c r="I63286" s="280"/>
      <c r="J63286" s="276"/>
    </row>
    <row r="63287" spans="1:10" s="275" customFormat="1" x14ac:dyDescent="0.2">
      <c r="A63287" s="274"/>
      <c r="C63287" s="276"/>
      <c r="D63287" s="277"/>
      <c r="E63287" s="278"/>
      <c r="F63287" s="279"/>
      <c r="G63287" s="279"/>
      <c r="H63287" s="279"/>
      <c r="I63287" s="280"/>
      <c r="J63287" s="276"/>
    </row>
    <row r="63288" spans="1:10" s="275" customFormat="1" x14ac:dyDescent="0.2">
      <c r="A63288" s="274"/>
      <c r="C63288" s="276"/>
      <c r="D63288" s="277"/>
      <c r="E63288" s="278"/>
      <c r="F63288" s="279"/>
      <c r="G63288" s="279"/>
      <c r="H63288" s="279"/>
      <c r="I63288" s="280"/>
      <c r="J63288" s="276"/>
    </row>
    <row r="63289" spans="1:10" s="275" customFormat="1" x14ac:dyDescent="0.2">
      <c r="A63289" s="274"/>
      <c r="C63289" s="276"/>
      <c r="D63289" s="277"/>
      <c r="E63289" s="278"/>
      <c r="F63289" s="279"/>
      <c r="G63289" s="279"/>
      <c r="H63289" s="279"/>
      <c r="I63289" s="280"/>
      <c r="J63289" s="276"/>
    </row>
    <row r="63290" spans="1:10" s="275" customFormat="1" x14ac:dyDescent="0.2">
      <c r="A63290" s="274"/>
      <c r="C63290" s="276"/>
      <c r="D63290" s="277"/>
      <c r="E63290" s="278"/>
      <c r="F63290" s="279"/>
      <c r="G63290" s="279"/>
      <c r="H63290" s="279"/>
      <c r="I63290" s="280"/>
      <c r="J63290" s="276"/>
    </row>
    <row r="63291" spans="1:10" s="275" customFormat="1" x14ac:dyDescent="0.2">
      <c r="A63291" s="274"/>
      <c r="C63291" s="276"/>
      <c r="D63291" s="277"/>
      <c r="E63291" s="278"/>
      <c r="F63291" s="279"/>
      <c r="G63291" s="279"/>
      <c r="H63291" s="279"/>
      <c r="I63291" s="280"/>
      <c r="J63291" s="276"/>
    </row>
    <row r="63292" spans="1:10" s="275" customFormat="1" x14ac:dyDescent="0.2">
      <c r="A63292" s="274"/>
      <c r="C63292" s="276"/>
      <c r="D63292" s="277"/>
      <c r="E63292" s="278"/>
      <c r="F63292" s="279"/>
      <c r="G63292" s="279"/>
      <c r="H63292" s="279"/>
      <c r="I63292" s="280"/>
      <c r="J63292" s="276"/>
    </row>
    <row r="63293" spans="1:10" s="275" customFormat="1" x14ac:dyDescent="0.2">
      <c r="A63293" s="274"/>
      <c r="C63293" s="276"/>
      <c r="D63293" s="277"/>
      <c r="E63293" s="278"/>
      <c r="F63293" s="279"/>
      <c r="G63293" s="279"/>
      <c r="H63293" s="279"/>
      <c r="I63293" s="280"/>
      <c r="J63293" s="276"/>
    </row>
    <row r="63294" spans="1:10" s="275" customFormat="1" x14ac:dyDescent="0.2">
      <c r="A63294" s="274"/>
      <c r="C63294" s="276"/>
      <c r="D63294" s="277"/>
      <c r="E63294" s="278"/>
      <c r="F63294" s="279"/>
      <c r="G63294" s="279"/>
      <c r="H63294" s="279"/>
      <c r="I63294" s="280"/>
      <c r="J63294" s="276"/>
    </row>
    <row r="63295" spans="1:10" s="275" customFormat="1" x14ac:dyDescent="0.2">
      <c r="A63295" s="274"/>
      <c r="C63295" s="276"/>
      <c r="D63295" s="277"/>
      <c r="E63295" s="278"/>
      <c r="F63295" s="279"/>
      <c r="G63295" s="279"/>
      <c r="H63295" s="279"/>
      <c r="I63295" s="280"/>
      <c r="J63295" s="276"/>
    </row>
    <row r="63296" spans="1:10" s="275" customFormat="1" x14ac:dyDescent="0.2">
      <c r="A63296" s="274"/>
      <c r="C63296" s="276"/>
      <c r="D63296" s="277"/>
      <c r="E63296" s="278"/>
      <c r="F63296" s="279"/>
      <c r="G63296" s="279"/>
      <c r="H63296" s="279"/>
      <c r="I63296" s="280"/>
      <c r="J63296" s="276"/>
    </row>
    <row r="63297" spans="1:10" s="275" customFormat="1" x14ac:dyDescent="0.2">
      <c r="A63297" s="274"/>
      <c r="C63297" s="276"/>
      <c r="D63297" s="277"/>
      <c r="E63297" s="278"/>
      <c r="F63297" s="279"/>
      <c r="G63297" s="279"/>
      <c r="H63297" s="279"/>
      <c r="I63297" s="280"/>
      <c r="J63297" s="276"/>
    </row>
    <row r="63298" spans="1:10" s="275" customFormat="1" x14ac:dyDescent="0.2">
      <c r="A63298" s="274"/>
      <c r="C63298" s="276"/>
      <c r="D63298" s="277"/>
      <c r="E63298" s="278"/>
      <c r="F63298" s="279"/>
      <c r="G63298" s="279"/>
      <c r="H63298" s="279"/>
      <c r="I63298" s="280"/>
      <c r="J63298" s="276"/>
    </row>
    <row r="63299" spans="1:10" s="275" customFormat="1" x14ac:dyDescent="0.2">
      <c r="A63299" s="274"/>
      <c r="C63299" s="276"/>
      <c r="D63299" s="277"/>
      <c r="E63299" s="278"/>
      <c r="F63299" s="279"/>
      <c r="G63299" s="279"/>
      <c r="H63299" s="279"/>
      <c r="I63299" s="280"/>
      <c r="J63299" s="276"/>
    </row>
    <row r="63300" spans="1:10" s="275" customFormat="1" x14ac:dyDescent="0.2">
      <c r="A63300" s="274"/>
      <c r="C63300" s="276"/>
      <c r="D63300" s="277"/>
      <c r="E63300" s="278"/>
      <c r="F63300" s="279"/>
      <c r="G63300" s="279"/>
      <c r="H63300" s="279"/>
      <c r="I63300" s="280"/>
      <c r="J63300" s="276"/>
    </row>
    <row r="63301" spans="1:10" s="275" customFormat="1" x14ac:dyDescent="0.2">
      <c r="A63301" s="274"/>
      <c r="C63301" s="276"/>
      <c r="D63301" s="277"/>
      <c r="E63301" s="278"/>
      <c r="F63301" s="279"/>
      <c r="G63301" s="279"/>
      <c r="H63301" s="279"/>
      <c r="I63301" s="280"/>
      <c r="J63301" s="276"/>
    </row>
    <row r="63302" spans="1:10" s="275" customFormat="1" x14ac:dyDescent="0.2">
      <c r="A63302" s="274"/>
      <c r="C63302" s="276"/>
      <c r="D63302" s="277"/>
      <c r="E63302" s="278"/>
      <c r="F63302" s="279"/>
      <c r="G63302" s="279"/>
      <c r="H63302" s="279"/>
      <c r="I63302" s="280"/>
      <c r="J63302" s="276"/>
    </row>
    <row r="63303" spans="1:10" s="275" customFormat="1" x14ac:dyDescent="0.2">
      <c r="A63303" s="274"/>
      <c r="C63303" s="276"/>
      <c r="D63303" s="277"/>
      <c r="E63303" s="278"/>
      <c r="F63303" s="279"/>
      <c r="G63303" s="279"/>
      <c r="H63303" s="279"/>
      <c r="I63303" s="280"/>
      <c r="J63303" s="276"/>
    </row>
    <row r="63304" spans="1:10" s="275" customFormat="1" x14ac:dyDescent="0.2">
      <c r="A63304" s="274"/>
      <c r="C63304" s="276"/>
      <c r="D63304" s="277"/>
      <c r="E63304" s="278"/>
      <c r="F63304" s="279"/>
      <c r="G63304" s="279"/>
      <c r="H63304" s="279"/>
      <c r="I63304" s="280"/>
      <c r="J63304" s="276"/>
    </row>
    <row r="63305" spans="1:10" s="275" customFormat="1" x14ac:dyDescent="0.2">
      <c r="A63305" s="274"/>
      <c r="C63305" s="276"/>
      <c r="D63305" s="277"/>
      <c r="E63305" s="278"/>
      <c r="F63305" s="279"/>
      <c r="G63305" s="279"/>
      <c r="H63305" s="279"/>
      <c r="I63305" s="280"/>
      <c r="J63305" s="276"/>
    </row>
    <row r="63306" spans="1:10" s="275" customFormat="1" x14ac:dyDescent="0.2">
      <c r="A63306" s="274"/>
      <c r="C63306" s="276"/>
      <c r="D63306" s="277"/>
      <c r="E63306" s="278"/>
      <c r="F63306" s="279"/>
      <c r="G63306" s="279"/>
      <c r="H63306" s="279"/>
      <c r="I63306" s="280"/>
      <c r="J63306" s="276"/>
    </row>
    <row r="63307" spans="1:10" s="275" customFormat="1" x14ac:dyDescent="0.2">
      <c r="A63307" s="274"/>
      <c r="C63307" s="276"/>
      <c r="D63307" s="277"/>
      <c r="E63307" s="278"/>
      <c r="F63307" s="279"/>
      <c r="G63307" s="279"/>
      <c r="H63307" s="279"/>
      <c r="I63307" s="280"/>
      <c r="J63307" s="276"/>
    </row>
    <row r="63308" spans="1:10" s="275" customFormat="1" x14ac:dyDescent="0.2">
      <c r="A63308" s="274"/>
      <c r="C63308" s="276"/>
      <c r="D63308" s="277"/>
      <c r="E63308" s="278"/>
      <c r="F63308" s="279"/>
      <c r="G63308" s="279"/>
      <c r="H63308" s="279"/>
      <c r="I63308" s="280"/>
      <c r="J63308" s="276"/>
    </row>
    <row r="63309" spans="1:10" s="275" customFormat="1" x14ac:dyDescent="0.2">
      <c r="A63309" s="274"/>
      <c r="C63309" s="276"/>
      <c r="D63309" s="277"/>
      <c r="E63309" s="278"/>
      <c r="F63309" s="279"/>
      <c r="G63309" s="279"/>
      <c r="H63309" s="279"/>
      <c r="I63309" s="280"/>
      <c r="J63309" s="276"/>
    </row>
    <row r="63310" spans="1:10" s="275" customFormat="1" x14ac:dyDescent="0.2">
      <c r="A63310" s="274"/>
      <c r="C63310" s="276"/>
      <c r="D63310" s="277"/>
      <c r="E63310" s="278"/>
      <c r="F63310" s="279"/>
      <c r="G63310" s="279"/>
      <c r="H63310" s="279"/>
      <c r="I63310" s="280"/>
      <c r="J63310" s="276"/>
    </row>
    <row r="63311" spans="1:10" s="275" customFormat="1" x14ac:dyDescent="0.2">
      <c r="A63311" s="274"/>
      <c r="C63311" s="276"/>
      <c r="D63311" s="277"/>
      <c r="E63311" s="278"/>
      <c r="F63311" s="279"/>
      <c r="G63311" s="279"/>
      <c r="H63311" s="279"/>
      <c r="I63311" s="280"/>
      <c r="J63311" s="276"/>
    </row>
    <row r="63312" spans="1:10" s="275" customFormat="1" x14ac:dyDescent="0.2">
      <c r="A63312" s="274"/>
      <c r="C63312" s="276"/>
      <c r="D63312" s="277"/>
      <c r="E63312" s="278"/>
      <c r="F63312" s="279"/>
      <c r="G63312" s="279"/>
      <c r="H63312" s="279"/>
      <c r="I63312" s="280"/>
      <c r="J63312" s="276"/>
    </row>
    <row r="63313" spans="1:10" s="275" customFormat="1" x14ac:dyDescent="0.2">
      <c r="A63313" s="274"/>
      <c r="C63313" s="276"/>
      <c r="D63313" s="277"/>
      <c r="E63313" s="278"/>
      <c r="F63313" s="279"/>
      <c r="G63313" s="279"/>
      <c r="H63313" s="279"/>
      <c r="I63313" s="280"/>
      <c r="J63313" s="276"/>
    </row>
    <row r="63314" spans="1:10" s="275" customFormat="1" x14ac:dyDescent="0.2">
      <c r="A63314" s="274"/>
      <c r="C63314" s="276"/>
      <c r="D63314" s="277"/>
      <c r="E63314" s="278"/>
      <c r="F63314" s="279"/>
      <c r="G63314" s="279"/>
      <c r="H63314" s="279"/>
      <c r="I63314" s="280"/>
      <c r="J63314" s="276"/>
    </row>
    <row r="63315" spans="1:10" s="275" customFormat="1" x14ac:dyDescent="0.2">
      <c r="A63315" s="274"/>
      <c r="C63315" s="276"/>
      <c r="D63315" s="277"/>
      <c r="E63315" s="278"/>
      <c r="F63315" s="279"/>
      <c r="G63315" s="279"/>
      <c r="H63315" s="279"/>
      <c r="I63315" s="280"/>
      <c r="J63315" s="276"/>
    </row>
    <row r="63316" spans="1:10" s="275" customFormat="1" x14ac:dyDescent="0.2">
      <c r="A63316" s="274"/>
      <c r="C63316" s="276"/>
      <c r="D63316" s="277"/>
      <c r="E63316" s="278"/>
      <c r="F63316" s="279"/>
      <c r="G63316" s="279"/>
      <c r="H63316" s="279"/>
      <c r="I63316" s="280"/>
      <c r="J63316" s="276"/>
    </row>
    <row r="63317" spans="1:10" s="275" customFormat="1" x14ac:dyDescent="0.2">
      <c r="A63317" s="274"/>
      <c r="C63317" s="276"/>
      <c r="D63317" s="277"/>
      <c r="E63317" s="278"/>
      <c r="F63317" s="279"/>
      <c r="G63317" s="279"/>
      <c r="H63317" s="279"/>
      <c r="I63317" s="280"/>
      <c r="J63317" s="276"/>
    </row>
    <row r="63318" spans="1:10" s="275" customFormat="1" x14ac:dyDescent="0.2">
      <c r="A63318" s="274"/>
      <c r="C63318" s="276"/>
      <c r="D63318" s="277"/>
      <c r="E63318" s="278"/>
      <c r="F63318" s="279"/>
      <c r="G63318" s="279"/>
      <c r="H63318" s="279"/>
      <c r="I63318" s="280"/>
      <c r="J63318" s="276"/>
    </row>
    <row r="63319" spans="1:10" s="275" customFormat="1" x14ac:dyDescent="0.2">
      <c r="A63319" s="274"/>
      <c r="C63319" s="276"/>
      <c r="D63319" s="277"/>
      <c r="E63319" s="278"/>
      <c r="F63319" s="279"/>
      <c r="G63319" s="279"/>
      <c r="H63319" s="279"/>
      <c r="I63319" s="280"/>
      <c r="J63319" s="276"/>
    </row>
    <row r="63320" spans="1:10" s="275" customFormat="1" x14ac:dyDescent="0.2">
      <c r="A63320" s="274"/>
      <c r="C63320" s="276"/>
      <c r="D63320" s="277"/>
      <c r="E63320" s="278"/>
      <c r="F63320" s="279"/>
      <c r="G63320" s="279"/>
      <c r="H63320" s="279"/>
      <c r="I63320" s="280"/>
      <c r="J63320" s="276"/>
    </row>
    <row r="63321" spans="1:10" s="275" customFormat="1" x14ac:dyDescent="0.2">
      <c r="A63321" s="274"/>
      <c r="C63321" s="276"/>
      <c r="D63321" s="277"/>
      <c r="E63321" s="278"/>
      <c r="F63321" s="279"/>
      <c r="G63321" s="279"/>
      <c r="H63321" s="279"/>
      <c r="I63321" s="280"/>
      <c r="J63321" s="276"/>
    </row>
    <row r="63322" spans="1:10" s="275" customFormat="1" x14ac:dyDescent="0.2">
      <c r="A63322" s="274"/>
      <c r="C63322" s="276"/>
      <c r="D63322" s="277"/>
      <c r="E63322" s="278"/>
      <c r="F63322" s="279"/>
      <c r="G63322" s="279"/>
      <c r="H63322" s="279"/>
      <c r="I63322" s="280"/>
      <c r="J63322" s="276"/>
    </row>
    <row r="63323" spans="1:10" s="275" customFormat="1" x14ac:dyDescent="0.2">
      <c r="A63323" s="274"/>
      <c r="C63323" s="276"/>
      <c r="D63323" s="277"/>
      <c r="E63323" s="278"/>
      <c r="F63323" s="279"/>
      <c r="G63323" s="279"/>
      <c r="H63323" s="279"/>
      <c r="I63323" s="280"/>
      <c r="J63323" s="276"/>
    </row>
    <row r="63324" spans="1:10" s="275" customFormat="1" x14ac:dyDescent="0.2">
      <c r="A63324" s="274"/>
      <c r="C63324" s="276"/>
      <c r="D63324" s="277"/>
      <c r="E63324" s="278"/>
      <c r="F63324" s="279"/>
      <c r="G63324" s="279"/>
      <c r="H63324" s="279"/>
      <c r="I63324" s="280"/>
      <c r="J63324" s="276"/>
    </row>
    <row r="63325" spans="1:10" s="275" customFormat="1" x14ac:dyDescent="0.2">
      <c r="A63325" s="274"/>
      <c r="C63325" s="276"/>
      <c r="D63325" s="277"/>
      <c r="E63325" s="278"/>
      <c r="F63325" s="279"/>
      <c r="G63325" s="279"/>
      <c r="H63325" s="279"/>
      <c r="I63325" s="280"/>
      <c r="J63325" s="276"/>
    </row>
    <row r="63326" spans="1:10" s="275" customFormat="1" x14ac:dyDescent="0.2">
      <c r="A63326" s="274"/>
      <c r="C63326" s="276"/>
      <c r="D63326" s="277"/>
      <c r="E63326" s="278"/>
      <c r="F63326" s="279"/>
      <c r="G63326" s="279"/>
      <c r="H63326" s="279"/>
      <c r="I63326" s="280"/>
      <c r="J63326" s="276"/>
    </row>
    <row r="63327" spans="1:10" s="275" customFormat="1" x14ac:dyDescent="0.2">
      <c r="A63327" s="274"/>
      <c r="C63327" s="276"/>
      <c r="D63327" s="277"/>
      <c r="E63327" s="278"/>
      <c r="F63327" s="279"/>
      <c r="G63327" s="279"/>
      <c r="H63327" s="279"/>
      <c r="I63327" s="280"/>
      <c r="J63327" s="276"/>
    </row>
    <row r="63328" spans="1:10" s="275" customFormat="1" x14ac:dyDescent="0.2">
      <c r="A63328" s="274"/>
      <c r="C63328" s="276"/>
      <c r="D63328" s="277"/>
      <c r="E63328" s="278"/>
      <c r="F63328" s="279"/>
      <c r="G63328" s="279"/>
      <c r="H63328" s="279"/>
      <c r="I63328" s="280"/>
      <c r="J63328" s="276"/>
    </row>
    <row r="63329" spans="1:10" s="275" customFormat="1" x14ac:dyDescent="0.2">
      <c r="A63329" s="274"/>
      <c r="C63329" s="276"/>
      <c r="D63329" s="277"/>
      <c r="E63329" s="278"/>
      <c r="F63329" s="279"/>
      <c r="G63329" s="279"/>
      <c r="H63329" s="279"/>
      <c r="I63329" s="280"/>
      <c r="J63329" s="276"/>
    </row>
    <row r="63330" spans="1:10" s="275" customFormat="1" x14ac:dyDescent="0.2">
      <c r="A63330" s="274"/>
      <c r="C63330" s="276"/>
      <c r="D63330" s="277"/>
      <c r="E63330" s="278"/>
      <c r="F63330" s="279"/>
      <c r="G63330" s="279"/>
      <c r="H63330" s="279"/>
      <c r="I63330" s="280"/>
      <c r="J63330" s="276"/>
    </row>
    <row r="63331" spans="1:10" s="275" customFormat="1" x14ac:dyDescent="0.2">
      <c r="A63331" s="274"/>
      <c r="C63331" s="276"/>
      <c r="D63331" s="277"/>
      <c r="E63331" s="278"/>
      <c r="F63331" s="279"/>
      <c r="G63331" s="279"/>
      <c r="H63331" s="279"/>
      <c r="I63331" s="280"/>
      <c r="J63331" s="276"/>
    </row>
    <row r="63332" spans="1:10" s="275" customFormat="1" x14ac:dyDescent="0.2">
      <c r="A63332" s="274"/>
      <c r="C63332" s="276"/>
      <c r="D63332" s="277"/>
      <c r="E63332" s="278"/>
      <c r="F63332" s="279"/>
      <c r="G63332" s="279"/>
      <c r="H63332" s="279"/>
      <c r="I63332" s="280"/>
      <c r="J63332" s="276"/>
    </row>
    <row r="63333" spans="1:10" s="275" customFormat="1" x14ac:dyDescent="0.2">
      <c r="A63333" s="274"/>
      <c r="C63333" s="276"/>
      <c r="D63333" s="277"/>
      <c r="E63333" s="278"/>
      <c r="F63333" s="279"/>
      <c r="G63333" s="279"/>
      <c r="H63333" s="279"/>
      <c r="I63333" s="280"/>
      <c r="J63333" s="276"/>
    </row>
    <row r="63334" spans="1:10" s="275" customFormat="1" x14ac:dyDescent="0.2">
      <c r="A63334" s="274"/>
      <c r="C63334" s="276"/>
      <c r="D63334" s="277"/>
      <c r="E63334" s="278"/>
      <c r="F63334" s="279"/>
      <c r="G63334" s="279"/>
      <c r="H63334" s="279"/>
      <c r="I63334" s="280"/>
      <c r="J63334" s="276"/>
    </row>
    <row r="63335" spans="1:10" s="275" customFormat="1" x14ac:dyDescent="0.2">
      <c r="A63335" s="274"/>
      <c r="C63335" s="276"/>
      <c r="D63335" s="277"/>
      <c r="E63335" s="278"/>
      <c r="F63335" s="279"/>
      <c r="G63335" s="279"/>
      <c r="H63335" s="279"/>
      <c r="I63335" s="280"/>
      <c r="J63335" s="276"/>
    </row>
    <row r="63336" spans="1:10" s="275" customFormat="1" x14ac:dyDescent="0.2">
      <c r="A63336" s="274"/>
      <c r="C63336" s="276"/>
      <c r="D63336" s="277"/>
      <c r="E63336" s="278"/>
      <c r="F63336" s="279"/>
      <c r="G63336" s="279"/>
      <c r="H63336" s="279"/>
      <c r="I63336" s="280"/>
      <c r="J63336" s="276"/>
    </row>
    <row r="63337" spans="1:10" s="275" customFormat="1" x14ac:dyDescent="0.2">
      <c r="A63337" s="274"/>
      <c r="C63337" s="276"/>
      <c r="D63337" s="277"/>
      <c r="E63337" s="278"/>
      <c r="F63337" s="279"/>
      <c r="G63337" s="279"/>
      <c r="H63337" s="279"/>
      <c r="I63337" s="280"/>
      <c r="J63337" s="276"/>
    </row>
    <row r="63338" spans="1:10" s="275" customFormat="1" x14ac:dyDescent="0.2">
      <c r="A63338" s="274"/>
      <c r="C63338" s="276"/>
      <c r="D63338" s="277"/>
      <c r="E63338" s="278"/>
      <c r="F63338" s="279"/>
      <c r="G63338" s="279"/>
      <c r="H63338" s="279"/>
      <c r="I63338" s="280"/>
      <c r="J63338" s="276"/>
    </row>
    <row r="63339" spans="1:10" s="275" customFormat="1" x14ac:dyDescent="0.2">
      <c r="A63339" s="274"/>
      <c r="C63339" s="276"/>
      <c r="D63339" s="277"/>
      <c r="E63339" s="278"/>
      <c r="F63339" s="279"/>
      <c r="G63339" s="279"/>
      <c r="H63339" s="279"/>
      <c r="I63339" s="280"/>
      <c r="J63339" s="276"/>
    </row>
    <row r="63340" spans="1:10" s="275" customFormat="1" x14ac:dyDescent="0.2">
      <c r="A63340" s="274"/>
      <c r="C63340" s="276"/>
      <c r="D63340" s="277"/>
      <c r="E63340" s="278"/>
      <c r="F63340" s="279"/>
      <c r="G63340" s="279"/>
      <c r="H63340" s="279"/>
      <c r="I63340" s="280"/>
      <c r="J63340" s="276"/>
    </row>
    <row r="63341" spans="1:10" s="275" customFormat="1" x14ac:dyDescent="0.2">
      <c r="A63341" s="274"/>
      <c r="C63341" s="276"/>
      <c r="D63341" s="277"/>
      <c r="E63341" s="278"/>
      <c r="F63341" s="279"/>
      <c r="G63341" s="279"/>
      <c r="H63341" s="279"/>
      <c r="I63341" s="280"/>
      <c r="J63341" s="276"/>
    </row>
    <row r="63342" spans="1:10" s="275" customFormat="1" x14ac:dyDescent="0.2">
      <c r="A63342" s="274"/>
      <c r="C63342" s="276"/>
      <c r="D63342" s="277"/>
      <c r="E63342" s="278"/>
      <c r="F63342" s="279"/>
      <c r="G63342" s="279"/>
      <c r="H63342" s="279"/>
      <c r="I63342" s="280"/>
      <c r="J63342" s="276"/>
    </row>
    <row r="63343" spans="1:10" s="275" customFormat="1" x14ac:dyDescent="0.2">
      <c r="A63343" s="274"/>
      <c r="C63343" s="276"/>
      <c r="D63343" s="277"/>
      <c r="E63343" s="278"/>
      <c r="F63343" s="279"/>
      <c r="G63343" s="279"/>
      <c r="H63343" s="279"/>
      <c r="I63343" s="280"/>
      <c r="J63343" s="276"/>
    </row>
    <row r="63344" spans="1:10" s="275" customFormat="1" x14ac:dyDescent="0.2">
      <c r="A63344" s="274"/>
      <c r="C63344" s="276"/>
      <c r="D63344" s="277"/>
      <c r="E63344" s="278"/>
      <c r="F63344" s="279"/>
      <c r="G63344" s="279"/>
      <c r="H63344" s="279"/>
      <c r="I63344" s="280"/>
      <c r="J63344" s="276"/>
    </row>
    <row r="63345" spans="1:10" s="275" customFormat="1" x14ac:dyDescent="0.2">
      <c r="A63345" s="274"/>
      <c r="C63345" s="276"/>
      <c r="D63345" s="277"/>
      <c r="E63345" s="278"/>
      <c r="F63345" s="279"/>
      <c r="G63345" s="279"/>
      <c r="H63345" s="279"/>
      <c r="I63345" s="280"/>
      <c r="J63345" s="276"/>
    </row>
    <row r="63346" spans="1:10" s="275" customFormat="1" x14ac:dyDescent="0.2">
      <c r="A63346" s="274"/>
      <c r="C63346" s="276"/>
      <c r="D63346" s="277"/>
      <c r="E63346" s="278"/>
      <c r="F63346" s="279"/>
      <c r="G63346" s="279"/>
      <c r="H63346" s="279"/>
      <c r="I63346" s="280"/>
      <c r="J63346" s="276"/>
    </row>
    <row r="63347" spans="1:10" s="275" customFormat="1" x14ac:dyDescent="0.2">
      <c r="A63347" s="274"/>
      <c r="C63347" s="276"/>
      <c r="D63347" s="277"/>
      <c r="E63347" s="278"/>
      <c r="F63347" s="279"/>
      <c r="G63347" s="279"/>
      <c r="H63347" s="279"/>
      <c r="I63347" s="280"/>
      <c r="J63347" s="276"/>
    </row>
    <row r="63348" spans="1:10" s="275" customFormat="1" x14ac:dyDescent="0.2">
      <c r="A63348" s="274"/>
      <c r="C63348" s="276"/>
      <c r="D63348" s="277"/>
      <c r="E63348" s="278"/>
      <c r="F63348" s="279"/>
      <c r="G63348" s="279"/>
      <c r="H63348" s="279"/>
      <c r="I63348" s="280"/>
      <c r="J63348" s="276"/>
    </row>
    <row r="63349" spans="1:10" s="275" customFormat="1" x14ac:dyDescent="0.2">
      <c r="A63349" s="274"/>
      <c r="C63349" s="276"/>
      <c r="D63349" s="277"/>
      <c r="E63349" s="278"/>
      <c r="F63349" s="279"/>
      <c r="G63349" s="279"/>
      <c r="H63349" s="279"/>
      <c r="I63349" s="280"/>
      <c r="J63349" s="276"/>
    </row>
    <row r="63350" spans="1:10" s="275" customFormat="1" x14ac:dyDescent="0.2">
      <c r="A63350" s="274"/>
      <c r="C63350" s="276"/>
      <c r="D63350" s="277"/>
      <c r="E63350" s="278"/>
      <c r="F63350" s="279"/>
      <c r="G63350" s="279"/>
      <c r="H63350" s="279"/>
      <c r="I63350" s="280"/>
      <c r="J63350" s="276"/>
    </row>
    <row r="63351" spans="1:10" s="275" customFormat="1" x14ac:dyDescent="0.2">
      <c r="A63351" s="274"/>
      <c r="C63351" s="276"/>
      <c r="D63351" s="277"/>
      <c r="E63351" s="278"/>
      <c r="F63351" s="279"/>
      <c r="G63351" s="279"/>
      <c r="H63351" s="279"/>
      <c r="I63351" s="280"/>
      <c r="J63351" s="276"/>
    </row>
    <row r="63352" spans="1:10" s="275" customFormat="1" x14ac:dyDescent="0.2">
      <c r="A63352" s="274"/>
      <c r="C63352" s="276"/>
      <c r="D63352" s="277"/>
      <c r="E63352" s="278"/>
      <c r="F63352" s="279"/>
      <c r="G63352" s="279"/>
      <c r="H63352" s="279"/>
      <c r="I63352" s="280"/>
      <c r="J63352" s="276"/>
    </row>
    <row r="63353" spans="1:10" s="275" customFormat="1" x14ac:dyDescent="0.2">
      <c r="A63353" s="274"/>
      <c r="C63353" s="276"/>
      <c r="D63353" s="277"/>
      <c r="E63353" s="278"/>
      <c r="F63353" s="279"/>
      <c r="G63353" s="279"/>
      <c r="H63353" s="279"/>
      <c r="I63353" s="280"/>
      <c r="J63353" s="276"/>
    </row>
    <row r="63354" spans="1:10" s="275" customFormat="1" x14ac:dyDescent="0.2">
      <c r="A63354" s="274"/>
      <c r="C63354" s="276"/>
      <c r="D63354" s="277"/>
      <c r="E63354" s="278"/>
      <c r="F63354" s="279"/>
      <c r="G63354" s="279"/>
      <c r="H63354" s="279"/>
      <c r="I63354" s="280"/>
      <c r="J63354" s="276"/>
    </row>
    <row r="63355" spans="1:10" s="275" customFormat="1" x14ac:dyDescent="0.2">
      <c r="A63355" s="274"/>
      <c r="C63355" s="276"/>
      <c r="D63355" s="277"/>
      <c r="E63355" s="278"/>
      <c r="F63355" s="279"/>
      <c r="G63355" s="279"/>
      <c r="H63355" s="279"/>
      <c r="I63355" s="280"/>
      <c r="J63355" s="276"/>
    </row>
    <row r="63356" spans="1:10" s="275" customFormat="1" x14ac:dyDescent="0.2">
      <c r="A63356" s="274"/>
      <c r="C63356" s="276"/>
      <c r="D63356" s="277"/>
      <c r="E63356" s="278"/>
      <c r="F63356" s="279"/>
      <c r="G63356" s="279"/>
      <c r="H63356" s="279"/>
      <c r="I63356" s="280"/>
      <c r="J63356" s="276"/>
    </row>
    <row r="63357" spans="1:10" s="275" customFormat="1" x14ac:dyDescent="0.2">
      <c r="A63357" s="274"/>
      <c r="C63357" s="276"/>
      <c r="D63357" s="277"/>
      <c r="E63357" s="278"/>
      <c r="F63357" s="279"/>
      <c r="G63357" s="279"/>
      <c r="H63357" s="279"/>
      <c r="I63357" s="280"/>
      <c r="J63357" s="276"/>
    </row>
    <row r="63358" spans="1:10" s="275" customFormat="1" x14ac:dyDescent="0.2">
      <c r="A63358" s="274"/>
      <c r="C63358" s="276"/>
      <c r="D63358" s="277"/>
      <c r="E63358" s="278"/>
      <c r="F63358" s="279"/>
      <c r="G63358" s="279"/>
      <c r="H63358" s="279"/>
      <c r="I63358" s="280"/>
      <c r="J63358" s="276"/>
    </row>
    <row r="63359" spans="1:10" s="275" customFormat="1" x14ac:dyDescent="0.2">
      <c r="A63359" s="274"/>
      <c r="C63359" s="276"/>
      <c r="D63359" s="277"/>
      <c r="E63359" s="278"/>
      <c r="F63359" s="279"/>
      <c r="G63359" s="279"/>
      <c r="H63359" s="279"/>
      <c r="I63359" s="280"/>
      <c r="J63359" s="276"/>
    </row>
    <row r="63360" spans="1:10" s="275" customFormat="1" x14ac:dyDescent="0.2">
      <c r="A63360" s="274"/>
      <c r="C63360" s="276"/>
      <c r="D63360" s="277"/>
      <c r="E63360" s="278"/>
      <c r="F63360" s="279"/>
      <c r="G63360" s="279"/>
      <c r="H63360" s="279"/>
      <c r="I63360" s="280"/>
      <c r="J63360" s="276"/>
    </row>
    <row r="63361" spans="1:10" s="275" customFormat="1" x14ac:dyDescent="0.2">
      <c r="A63361" s="274"/>
      <c r="C63361" s="276"/>
      <c r="D63361" s="277"/>
      <c r="E63361" s="278"/>
      <c r="F63361" s="279"/>
      <c r="G63361" s="279"/>
      <c r="H63361" s="279"/>
      <c r="I63361" s="280"/>
      <c r="J63361" s="276"/>
    </row>
    <row r="63362" spans="1:10" s="275" customFormat="1" x14ac:dyDescent="0.2">
      <c r="A63362" s="274"/>
      <c r="C63362" s="276"/>
      <c r="D63362" s="277"/>
      <c r="E63362" s="278"/>
      <c r="F63362" s="279"/>
      <c r="G63362" s="279"/>
      <c r="H63362" s="279"/>
      <c r="I63362" s="280"/>
      <c r="J63362" s="276"/>
    </row>
    <row r="63363" spans="1:10" s="275" customFormat="1" x14ac:dyDescent="0.2">
      <c r="A63363" s="274"/>
      <c r="C63363" s="276"/>
      <c r="D63363" s="277"/>
      <c r="E63363" s="278"/>
      <c r="F63363" s="279"/>
      <c r="G63363" s="279"/>
      <c r="H63363" s="279"/>
      <c r="I63363" s="280"/>
      <c r="J63363" s="276"/>
    </row>
    <row r="63364" spans="1:10" s="275" customFormat="1" x14ac:dyDescent="0.2">
      <c r="A63364" s="274"/>
      <c r="C63364" s="276"/>
      <c r="D63364" s="277"/>
      <c r="E63364" s="278"/>
      <c r="F63364" s="279"/>
      <c r="G63364" s="279"/>
      <c r="H63364" s="279"/>
      <c r="I63364" s="280"/>
      <c r="J63364" s="276"/>
    </row>
    <row r="63365" spans="1:10" s="275" customFormat="1" x14ac:dyDescent="0.2">
      <c r="A63365" s="274"/>
      <c r="C63365" s="276"/>
      <c r="D63365" s="277"/>
      <c r="E63365" s="278"/>
      <c r="F63365" s="279"/>
      <c r="G63365" s="279"/>
      <c r="H63365" s="279"/>
      <c r="I63365" s="280"/>
      <c r="J63365" s="276"/>
    </row>
    <row r="63366" spans="1:10" s="275" customFormat="1" x14ac:dyDescent="0.2">
      <c r="A63366" s="274"/>
      <c r="C63366" s="276"/>
      <c r="D63366" s="277"/>
      <c r="E63366" s="278"/>
      <c r="F63366" s="279"/>
      <c r="G63366" s="279"/>
      <c r="H63366" s="279"/>
      <c r="I63366" s="280"/>
      <c r="J63366" s="276"/>
    </row>
    <row r="63367" spans="1:10" s="275" customFormat="1" x14ac:dyDescent="0.2">
      <c r="A63367" s="274"/>
      <c r="C63367" s="276"/>
      <c r="D63367" s="277"/>
      <c r="E63367" s="278"/>
      <c r="F63367" s="279"/>
      <c r="G63367" s="279"/>
      <c r="H63367" s="279"/>
      <c r="I63367" s="280"/>
      <c r="J63367" s="276"/>
    </row>
    <row r="63368" spans="1:10" s="275" customFormat="1" x14ac:dyDescent="0.2">
      <c r="A63368" s="274"/>
      <c r="C63368" s="276"/>
      <c r="D63368" s="277"/>
      <c r="E63368" s="278"/>
      <c r="F63368" s="279"/>
      <c r="G63368" s="279"/>
      <c r="H63368" s="279"/>
      <c r="I63368" s="280"/>
      <c r="J63368" s="276"/>
    </row>
    <row r="63369" spans="1:10" s="275" customFormat="1" x14ac:dyDescent="0.2">
      <c r="A63369" s="274"/>
      <c r="C63369" s="276"/>
      <c r="D63369" s="277"/>
      <c r="E63369" s="278"/>
      <c r="F63369" s="279"/>
      <c r="G63369" s="279"/>
      <c r="H63369" s="279"/>
      <c r="I63369" s="280"/>
      <c r="J63369" s="276"/>
    </row>
    <row r="63370" spans="1:10" s="275" customFormat="1" x14ac:dyDescent="0.2">
      <c r="A63370" s="274"/>
      <c r="C63370" s="276"/>
      <c r="D63370" s="277"/>
      <c r="E63370" s="278"/>
      <c r="F63370" s="279"/>
      <c r="G63370" s="279"/>
      <c r="H63370" s="279"/>
      <c r="I63370" s="280"/>
      <c r="J63370" s="276"/>
    </row>
    <row r="63371" spans="1:10" s="275" customFormat="1" x14ac:dyDescent="0.2">
      <c r="A63371" s="274"/>
      <c r="C63371" s="276"/>
      <c r="D63371" s="277"/>
      <c r="E63371" s="278"/>
      <c r="F63371" s="279"/>
      <c r="G63371" s="279"/>
      <c r="H63371" s="279"/>
      <c r="I63371" s="280"/>
      <c r="J63371" s="276"/>
    </row>
    <row r="63372" spans="1:10" s="275" customFormat="1" x14ac:dyDescent="0.2">
      <c r="A63372" s="274"/>
      <c r="C63372" s="276"/>
      <c r="D63372" s="277"/>
      <c r="E63372" s="278"/>
      <c r="F63372" s="279"/>
      <c r="G63372" s="279"/>
      <c r="H63372" s="279"/>
      <c r="I63372" s="280"/>
      <c r="J63372" s="276"/>
    </row>
    <row r="63373" spans="1:10" s="275" customFormat="1" x14ac:dyDescent="0.2">
      <c r="A63373" s="274"/>
      <c r="C63373" s="276"/>
      <c r="D63373" s="277"/>
      <c r="E63373" s="278"/>
      <c r="F63373" s="279"/>
      <c r="G63373" s="279"/>
      <c r="H63373" s="279"/>
      <c r="I63373" s="280"/>
      <c r="J63373" s="276"/>
    </row>
    <row r="63374" spans="1:10" s="275" customFormat="1" x14ac:dyDescent="0.2">
      <c r="A63374" s="274"/>
      <c r="C63374" s="276"/>
      <c r="D63374" s="277"/>
      <c r="E63374" s="278"/>
      <c r="F63374" s="279"/>
      <c r="G63374" s="279"/>
      <c r="H63374" s="279"/>
      <c r="I63374" s="280"/>
      <c r="J63374" s="276"/>
    </row>
    <row r="63375" spans="1:10" s="275" customFormat="1" x14ac:dyDescent="0.2">
      <c r="A63375" s="274"/>
      <c r="C63375" s="276"/>
      <c r="D63375" s="277"/>
      <c r="E63375" s="278"/>
      <c r="F63375" s="279"/>
      <c r="G63375" s="279"/>
      <c r="H63375" s="279"/>
      <c r="I63375" s="280"/>
      <c r="J63375" s="276"/>
    </row>
    <row r="63376" spans="1:10" s="275" customFormat="1" x14ac:dyDescent="0.2">
      <c r="A63376" s="274"/>
      <c r="C63376" s="276"/>
      <c r="D63376" s="277"/>
      <c r="E63376" s="278"/>
      <c r="F63376" s="279"/>
      <c r="G63376" s="279"/>
      <c r="H63376" s="279"/>
      <c r="I63376" s="280"/>
      <c r="J63376" s="276"/>
    </row>
    <row r="63377" spans="1:10" s="275" customFormat="1" x14ac:dyDescent="0.2">
      <c r="A63377" s="274"/>
      <c r="C63377" s="276"/>
      <c r="D63377" s="277"/>
      <c r="E63377" s="278"/>
      <c r="F63377" s="279"/>
      <c r="G63377" s="279"/>
      <c r="H63377" s="279"/>
      <c r="I63377" s="280"/>
      <c r="J63377" s="276"/>
    </row>
    <row r="63378" spans="1:10" s="275" customFormat="1" x14ac:dyDescent="0.2">
      <c r="A63378" s="274"/>
      <c r="C63378" s="276"/>
      <c r="D63378" s="277"/>
      <c r="E63378" s="278"/>
      <c r="F63378" s="279"/>
      <c r="G63378" s="279"/>
      <c r="H63378" s="279"/>
      <c r="I63378" s="280"/>
      <c r="J63378" s="276"/>
    </row>
    <row r="63379" spans="1:10" s="275" customFormat="1" x14ac:dyDescent="0.2">
      <c r="A63379" s="274"/>
      <c r="C63379" s="276"/>
      <c r="D63379" s="277"/>
      <c r="E63379" s="278"/>
      <c r="F63379" s="279"/>
      <c r="G63379" s="279"/>
      <c r="H63379" s="279"/>
      <c r="I63379" s="280"/>
      <c r="J63379" s="276"/>
    </row>
    <row r="63380" spans="1:10" s="275" customFormat="1" x14ac:dyDescent="0.2">
      <c r="A63380" s="274"/>
      <c r="C63380" s="276"/>
      <c r="D63380" s="277"/>
      <c r="E63380" s="278"/>
      <c r="F63380" s="279"/>
      <c r="G63380" s="279"/>
      <c r="H63380" s="279"/>
      <c r="I63380" s="280"/>
      <c r="J63380" s="276"/>
    </row>
    <row r="63381" spans="1:10" s="275" customFormat="1" x14ac:dyDescent="0.2">
      <c r="A63381" s="274"/>
      <c r="C63381" s="276"/>
      <c r="D63381" s="277"/>
      <c r="E63381" s="278"/>
      <c r="F63381" s="279"/>
      <c r="G63381" s="279"/>
      <c r="H63381" s="279"/>
      <c r="I63381" s="280"/>
      <c r="J63381" s="276"/>
    </row>
    <row r="63382" spans="1:10" s="275" customFormat="1" x14ac:dyDescent="0.2">
      <c r="A63382" s="274"/>
      <c r="C63382" s="276"/>
      <c r="D63382" s="277"/>
      <c r="E63382" s="278"/>
      <c r="F63382" s="279"/>
      <c r="G63382" s="279"/>
      <c r="H63382" s="279"/>
      <c r="I63382" s="280"/>
      <c r="J63382" s="276"/>
    </row>
    <row r="63383" spans="1:10" s="275" customFormat="1" x14ac:dyDescent="0.2">
      <c r="A63383" s="274"/>
      <c r="C63383" s="276"/>
      <c r="D63383" s="277"/>
      <c r="E63383" s="278"/>
      <c r="F63383" s="279"/>
      <c r="G63383" s="279"/>
      <c r="H63383" s="279"/>
      <c r="I63383" s="280"/>
      <c r="J63383" s="276"/>
    </row>
    <row r="63384" spans="1:10" s="275" customFormat="1" x14ac:dyDescent="0.2">
      <c r="A63384" s="274"/>
      <c r="C63384" s="276"/>
      <c r="D63384" s="277"/>
      <c r="E63384" s="278"/>
      <c r="F63384" s="279"/>
      <c r="G63384" s="279"/>
      <c r="H63384" s="279"/>
      <c r="I63384" s="280"/>
      <c r="J63384" s="276"/>
    </row>
    <row r="63385" spans="1:10" s="275" customFormat="1" x14ac:dyDescent="0.2">
      <c r="A63385" s="274"/>
      <c r="C63385" s="276"/>
      <c r="D63385" s="277"/>
      <c r="E63385" s="278"/>
      <c r="F63385" s="279"/>
      <c r="G63385" s="279"/>
      <c r="H63385" s="279"/>
      <c r="I63385" s="280"/>
      <c r="J63385" s="276"/>
    </row>
    <row r="63386" spans="1:10" s="275" customFormat="1" x14ac:dyDescent="0.2">
      <c r="A63386" s="274"/>
      <c r="C63386" s="276"/>
      <c r="D63386" s="277"/>
      <c r="E63386" s="278"/>
      <c r="F63386" s="279"/>
      <c r="G63386" s="279"/>
      <c r="H63386" s="279"/>
      <c r="I63386" s="280"/>
      <c r="J63386" s="276"/>
    </row>
    <row r="63387" spans="1:10" s="275" customFormat="1" x14ac:dyDescent="0.2">
      <c r="A63387" s="274"/>
      <c r="C63387" s="276"/>
      <c r="D63387" s="277"/>
      <c r="E63387" s="278"/>
      <c r="F63387" s="279"/>
      <c r="G63387" s="279"/>
      <c r="H63387" s="279"/>
      <c r="I63387" s="280"/>
      <c r="J63387" s="276"/>
    </row>
    <row r="63388" spans="1:10" s="275" customFormat="1" x14ac:dyDescent="0.2">
      <c r="A63388" s="274"/>
      <c r="C63388" s="276"/>
      <c r="D63388" s="277"/>
      <c r="E63388" s="278"/>
      <c r="F63388" s="279"/>
      <c r="G63388" s="279"/>
      <c r="H63388" s="279"/>
      <c r="I63388" s="280"/>
      <c r="J63388" s="276"/>
    </row>
    <row r="63389" spans="1:10" s="275" customFormat="1" x14ac:dyDescent="0.2">
      <c r="A63389" s="274"/>
      <c r="C63389" s="276"/>
      <c r="D63389" s="277"/>
      <c r="E63389" s="278"/>
      <c r="F63389" s="279"/>
      <c r="G63389" s="279"/>
      <c r="H63389" s="279"/>
      <c r="I63389" s="280"/>
      <c r="J63389" s="276"/>
    </row>
    <row r="63390" spans="1:10" s="275" customFormat="1" x14ac:dyDescent="0.2">
      <c r="A63390" s="274"/>
      <c r="C63390" s="276"/>
      <c r="D63390" s="277"/>
      <c r="E63390" s="278"/>
      <c r="F63390" s="279"/>
      <c r="G63390" s="279"/>
      <c r="H63390" s="279"/>
      <c r="I63390" s="280"/>
      <c r="J63390" s="276"/>
    </row>
    <row r="63391" spans="1:10" s="275" customFormat="1" x14ac:dyDescent="0.2">
      <c r="A63391" s="274"/>
      <c r="C63391" s="276"/>
      <c r="D63391" s="277"/>
      <c r="E63391" s="278"/>
      <c r="F63391" s="279"/>
      <c r="G63391" s="279"/>
      <c r="H63391" s="279"/>
      <c r="I63391" s="280"/>
      <c r="J63391" s="276"/>
    </row>
    <row r="63392" spans="1:10" s="275" customFormat="1" x14ac:dyDescent="0.2">
      <c r="A63392" s="274"/>
      <c r="C63392" s="276"/>
      <c r="D63392" s="277"/>
      <c r="E63392" s="278"/>
      <c r="F63392" s="279"/>
      <c r="G63392" s="279"/>
      <c r="H63392" s="279"/>
      <c r="I63392" s="280"/>
      <c r="J63392" s="276"/>
    </row>
    <row r="63393" spans="1:10" s="275" customFormat="1" x14ac:dyDescent="0.2">
      <c r="A63393" s="274"/>
      <c r="C63393" s="276"/>
      <c r="D63393" s="277"/>
      <c r="E63393" s="278"/>
      <c r="F63393" s="279"/>
      <c r="G63393" s="279"/>
      <c r="H63393" s="279"/>
      <c r="I63393" s="280"/>
      <c r="J63393" s="276"/>
    </row>
    <row r="63394" spans="1:10" s="275" customFormat="1" x14ac:dyDescent="0.2">
      <c r="A63394" s="274"/>
      <c r="C63394" s="276"/>
      <c r="D63394" s="277"/>
      <c r="E63394" s="278"/>
      <c r="F63394" s="279"/>
      <c r="G63394" s="279"/>
      <c r="H63394" s="279"/>
      <c r="I63394" s="280"/>
      <c r="J63394" s="276"/>
    </row>
    <row r="63395" spans="1:10" s="275" customFormat="1" x14ac:dyDescent="0.2">
      <c r="A63395" s="274"/>
      <c r="C63395" s="276"/>
      <c r="D63395" s="277"/>
      <c r="E63395" s="278"/>
      <c r="F63395" s="279"/>
      <c r="G63395" s="279"/>
      <c r="H63395" s="279"/>
      <c r="I63395" s="280"/>
      <c r="J63395" s="276"/>
    </row>
    <row r="63396" spans="1:10" s="275" customFormat="1" x14ac:dyDescent="0.2">
      <c r="A63396" s="274"/>
      <c r="C63396" s="276"/>
      <c r="D63396" s="277"/>
      <c r="E63396" s="278"/>
      <c r="F63396" s="279"/>
      <c r="G63396" s="279"/>
      <c r="H63396" s="279"/>
      <c r="I63396" s="280"/>
      <c r="J63396" s="276"/>
    </row>
    <row r="63397" spans="1:10" s="275" customFormat="1" x14ac:dyDescent="0.2">
      <c r="A63397" s="274"/>
      <c r="C63397" s="276"/>
      <c r="D63397" s="277"/>
      <c r="E63397" s="278"/>
      <c r="F63397" s="279"/>
      <c r="G63397" s="279"/>
      <c r="H63397" s="279"/>
      <c r="I63397" s="280"/>
      <c r="J63397" s="276"/>
    </row>
    <row r="63398" spans="1:10" s="275" customFormat="1" x14ac:dyDescent="0.2">
      <c r="A63398" s="274"/>
      <c r="C63398" s="276"/>
      <c r="D63398" s="277"/>
      <c r="E63398" s="278"/>
      <c r="F63398" s="279"/>
      <c r="G63398" s="279"/>
      <c r="H63398" s="279"/>
      <c r="I63398" s="280"/>
      <c r="J63398" s="276"/>
    </row>
    <row r="63399" spans="1:10" s="275" customFormat="1" x14ac:dyDescent="0.2">
      <c r="A63399" s="274"/>
      <c r="C63399" s="276"/>
      <c r="D63399" s="277"/>
      <c r="E63399" s="278"/>
      <c r="F63399" s="279"/>
      <c r="G63399" s="279"/>
      <c r="H63399" s="279"/>
      <c r="I63399" s="280"/>
      <c r="J63399" s="276"/>
    </row>
    <row r="63400" spans="1:10" s="275" customFormat="1" x14ac:dyDescent="0.2">
      <c r="A63400" s="274"/>
      <c r="C63400" s="276"/>
      <c r="D63400" s="277"/>
      <c r="E63400" s="278"/>
      <c r="F63400" s="279"/>
      <c r="G63400" s="279"/>
      <c r="H63400" s="279"/>
      <c r="I63400" s="280"/>
      <c r="J63400" s="276"/>
    </row>
    <row r="63401" spans="1:10" s="275" customFormat="1" x14ac:dyDescent="0.2">
      <c r="A63401" s="274"/>
      <c r="C63401" s="276"/>
      <c r="D63401" s="277"/>
      <c r="E63401" s="278"/>
      <c r="F63401" s="279"/>
      <c r="G63401" s="279"/>
      <c r="H63401" s="279"/>
      <c r="I63401" s="280"/>
      <c r="J63401" s="276"/>
    </row>
    <row r="63402" spans="1:10" s="275" customFormat="1" x14ac:dyDescent="0.2">
      <c r="A63402" s="274"/>
      <c r="C63402" s="276"/>
      <c r="D63402" s="277"/>
      <c r="E63402" s="278"/>
      <c r="F63402" s="279"/>
      <c r="G63402" s="279"/>
      <c r="H63402" s="279"/>
      <c r="I63402" s="280"/>
      <c r="J63402" s="276"/>
    </row>
    <row r="63403" spans="1:10" s="275" customFormat="1" x14ac:dyDescent="0.2">
      <c r="A63403" s="274"/>
      <c r="C63403" s="276"/>
      <c r="D63403" s="277"/>
      <c r="E63403" s="278"/>
      <c r="F63403" s="279"/>
      <c r="G63403" s="279"/>
      <c r="H63403" s="279"/>
      <c r="I63403" s="280"/>
      <c r="J63403" s="276"/>
    </row>
    <row r="63404" spans="1:10" s="275" customFormat="1" x14ac:dyDescent="0.2">
      <c r="A63404" s="274"/>
      <c r="C63404" s="276"/>
      <c r="D63404" s="277"/>
      <c r="E63404" s="278"/>
      <c r="F63404" s="279"/>
      <c r="G63404" s="279"/>
      <c r="H63404" s="279"/>
      <c r="I63404" s="280"/>
      <c r="J63404" s="276"/>
    </row>
    <row r="63405" spans="1:10" s="275" customFormat="1" x14ac:dyDescent="0.2">
      <c r="A63405" s="274"/>
      <c r="C63405" s="276"/>
      <c r="D63405" s="277"/>
      <c r="E63405" s="278"/>
      <c r="F63405" s="279"/>
      <c r="G63405" s="279"/>
      <c r="H63405" s="279"/>
      <c r="I63405" s="280"/>
      <c r="J63405" s="276"/>
    </row>
    <row r="63406" spans="1:10" s="275" customFormat="1" x14ac:dyDescent="0.2">
      <c r="A63406" s="274"/>
      <c r="C63406" s="276"/>
      <c r="D63406" s="277"/>
      <c r="E63406" s="278"/>
      <c r="F63406" s="279"/>
      <c r="G63406" s="279"/>
      <c r="H63406" s="279"/>
      <c r="I63406" s="280"/>
      <c r="J63406" s="276"/>
    </row>
    <row r="63407" spans="1:10" s="275" customFormat="1" x14ac:dyDescent="0.2">
      <c r="A63407" s="274"/>
      <c r="C63407" s="276"/>
      <c r="D63407" s="277"/>
      <c r="E63407" s="278"/>
      <c r="F63407" s="279"/>
      <c r="G63407" s="279"/>
      <c r="H63407" s="279"/>
      <c r="I63407" s="280"/>
      <c r="J63407" s="276"/>
    </row>
    <row r="63408" spans="1:10" s="275" customFormat="1" x14ac:dyDescent="0.2">
      <c r="A63408" s="274"/>
      <c r="C63408" s="276"/>
      <c r="D63408" s="277"/>
      <c r="E63408" s="278"/>
      <c r="F63408" s="279"/>
      <c r="G63408" s="279"/>
      <c r="H63408" s="279"/>
      <c r="I63408" s="280"/>
      <c r="J63408" s="276"/>
    </row>
    <row r="63409" spans="1:10" s="275" customFormat="1" x14ac:dyDescent="0.2">
      <c r="A63409" s="274"/>
      <c r="C63409" s="276"/>
      <c r="D63409" s="277"/>
      <c r="E63409" s="278"/>
      <c r="F63409" s="279"/>
      <c r="G63409" s="279"/>
      <c r="H63409" s="279"/>
      <c r="I63409" s="280"/>
      <c r="J63409" s="276"/>
    </row>
    <row r="63410" spans="1:10" s="275" customFormat="1" x14ac:dyDescent="0.2">
      <c r="A63410" s="274"/>
      <c r="C63410" s="276"/>
      <c r="D63410" s="277"/>
      <c r="E63410" s="278"/>
      <c r="F63410" s="279"/>
      <c r="G63410" s="279"/>
      <c r="H63410" s="279"/>
      <c r="I63410" s="280"/>
      <c r="J63410" s="276"/>
    </row>
    <row r="63411" spans="1:10" s="275" customFormat="1" x14ac:dyDescent="0.2">
      <c r="A63411" s="274"/>
      <c r="C63411" s="276"/>
      <c r="D63411" s="277"/>
      <c r="E63411" s="278"/>
      <c r="F63411" s="279"/>
      <c r="G63411" s="279"/>
      <c r="H63411" s="279"/>
      <c r="I63411" s="280"/>
      <c r="J63411" s="276"/>
    </row>
    <row r="63412" spans="1:10" s="275" customFormat="1" x14ac:dyDescent="0.2">
      <c r="A63412" s="274"/>
      <c r="C63412" s="276"/>
      <c r="D63412" s="277"/>
      <c r="E63412" s="278"/>
      <c r="F63412" s="279"/>
      <c r="G63412" s="279"/>
      <c r="H63412" s="279"/>
      <c r="I63412" s="280"/>
      <c r="J63412" s="276"/>
    </row>
    <row r="63413" spans="1:10" s="275" customFormat="1" x14ac:dyDescent="0.2">
      <c r="A63413" s="274"/>
      <c r="C63413" s="276"/>
      <c r="D63413" s="277"/>
      <c r="E63413" s="278"/>
      <c r="F63413" s="279"/>
      <c r="G63413" s="279"/>
      <c r="H63413" s="279"/>
      <c r="I63413" s="280"/>
      <c r="J63413" s="276"/>
    </row>
    <row r="63414" spans="1:10" s="275" customFormat="1" x14ac:dyDescent="0.2">
      <c r="A63414" s="274"/>
      <c r="C63414" s="276"/>
      <c r="D63414" s="277"/>
      <c r="E63414" s="278"/>
      <c r="F63414" s="279"/>
      <c r="G63414" s="279"/>
      <c r="H63414" s="279"/>
      <c r="I63414" s="280"/>
      <c r="J63414" s="276"/>
    </row>
    <row r="63415" spans="1:10" s="275" customFormat="1" x14ac:dyDescent="0.2">
      <c r="A63415" s="274"/>
      <c r="C63415" s="276"/>
      <c r="D63415" s="277"/>
      <c r="E63415" s="278"/>
      <c r="F63415" s="279"/>
      <c r="G63415" s="279"/>
      <c r="H63415" s="279"/>
      <c r="I63415" s="280"/>
      <c r="J63415" s="276"/>
    </row>
    <row r="63416" spans="1:10" s="275" customFormat="1" x14ac:dyDescent="0.2">
      <c r="A63416" s="274"/>
      <c r="C63416" s="276"/>
      <c r="D63416" s="277"/>
      <c r="E63416" s="278"/>
      <c r="F63416" s="279"/>
      <c r="G63416" s="279"/>
      <c r="H63416" s="279"/>
      <c r="I63416" s="280"/>
      <c r="J63416" s="276"/>
    </row>
    <row r="63417" spans="1:10" s="275" customFormat="1" x14ac:dyDescent="0.2">
      <c r="A63417" s="274"/>
      <c r="C63417" s="276"/>
      <c r="D63417" s="277"/>
      <c r="E63417" s="278"/>
      <c r="F63417" s="279"/>
      <c r="G63417" s="279"/>
      <c r="H63417" s="279"/>
      <c r="I63417" s="280"/>
      <c r="J63417" s="276"/>
    </row>
    <row r="63418" spans="1:10" s="275" customFormat="1" x14ac:dyDescent="0.2">
      <c r="A63418" s="274"/>
      <c r="C63418" s="276"/>
      <c r="D63418" s="277"/>
      <c r="E63418" s="278"/>
      <c r="F63418" s="279"/>
      <c r="G63418" s="279"/>
      <c r="H63418" s="279"/>
      <c r="I63418" s="280"/>
      <c r="J63418" s="276"/>
    </row>
    <row r="63419" spans="1:10" s="275" customFormat="1" x14ac:dyDescent="0.2">
      <c r="A63419" s="274"/>
      <c r="C63419" s="276"/>
      <c r="D63419" s="277"/>
      <c r="E63419" s="278"/>
      <c r="F63419" s="279"/>
      <c r="G63419" s="279"/>
      <c r="H63419" s="279"/>
      <c r="I63419" s="280"/>
      <c r="J63419" s="276"/>
    </row>
    <row r="63420" spans="1:10" s="275" customFormat="1" x14ac:dyDescent="0.2">
      <c r="A63420" s="274"/>
      <c r="C63420" s="276"/>
      <c r="D63420" s="277"/>
      <c r="E63420" s="278"/>
      <c r="F63420" s="279"/>
      <c r="G63420" s="279"/>
      <c r="H63420" s="279"/>
      <c r="I63420" s="280"/>
      <c r="J63420" s="276"/>
    </row>
    <row r="63421" spans="1:10" s="275" customFormat="1" x14ac:dyDescent="0.2">
      <c r="A63421" s="274"/>
      <c r="C63421" s="276"/>
      <c r="D63421" s="277"/>
      <c r="E63421" s="278"/>
      <c r="F63421" s="279"/>
      <c r="G63421" s="279"/>
      <c r="H63421" s="279"/>
      <c r="I63421" s="280"/>
      <c r="J63421" s="276"/>
    </row>
    <row r="63422" spans="1:10" s="275" customFormat="1" x14ac:dyDescent="0.2">
      <c r="A63422" s="274"/>
      <c r="C63422" s="276"/>
      <c r="D63422" s="277"/>
      <c r="E63422" s="278"/>
      <c r="F63422" s="279"/>
      <c r="G63422" s="279"/>
      <c r="H63422" s="279"/>
      <c r="I63422" s="280"/>
      <c r="J63422" s="276"/>
    </row>
    <row r="63423" spans="1:10" s="275" customFormat="1" x14ac:dyDescent="0.2">
      <c r="A63423" s="274"/>
      <c r="C63423" s="276"/>
      <c r="D63423" s="277"/>
      <c r="E63423" s="278"/>
      <c r="F63423" s="279"/>
      <c r="G63423" s="279"/>
      <c r="H63423" s="279"/>
      <c r="I63423" s="280"/>
      <c r="J63423" s="276"/>
    </row>
    <row r="63424" spans="1:10" s="275" customFormat="1" x14ac:dyDescent="0.2">
      <c r="A63424" s="274"/>
      <c r="C63424" s="276"/>
      <c r="D63424" s="277"/>
      <c r="E63424" s="278"/>
      <c r="F63424" s="279"/>
      <c r="G63424" s="279"/>
      <c r="H63424" s="279"/>
      <c r="I63424" s="280"/>
      <c r="J63424" s="276"/>
    </row>
    <row r="63425" spans="1:10" s="275" customFormat="1" x14ac:dyDescent="0.2">
      <c r="A63425" s="274"/>
      <c r="C63425" s="276"/>
      <c r="D63425" s="277"/>
      <c r="E63425" s="278"/>
      <c r="F63425" s="279"/>
      <c r="G63425" s="279"/>
      <c r="H63425" s="279"/>
      <c r="I63425" s="280"/>
      <c r="J63425" s="276"/>
    </row>
    <row r="63426" spans="1:10" s="275" customFormat="1" x14ac:dyDescent="0.2">
      <c r="A63426" s="274"/>
      <c r="C63426" s="276"/>
      <c r="D63426" s="277"/>
      <c r="E63426" s="278"/>
      <c r="F63426" s="279"/>
      <c r="G63426" s="279"/>
      <c r="H63426" s="279"/>
      <c r="I63426" s="280"/>
      <c r="J63426" s="276"/>
    </row>
    <row r="63427" spans="1:10" s="275" customFormat="1" x14ac:dyDescent="0.2">
      <c r="A63427" s="274"/>
      <c r="C63427" s="276"/>
      <c r="D63427" s="277"/>
      <c r="E63427" s="278"/>
      <c r="F63427" s="279"/>
      <c r="G63427" s="279"/>
      <c r="H63427" s="279"/>
      <c r="I63427" s="280"/>
      <c r="J63427" s="276"/>
    </row>
    <row r="63428" spans="1:10" s="275" customFormat="1" x14ac:dyDescent="0.2">
      <c r="A63428" s="274"/>
      <c r="C63428" s="276"/>
      <c r="D63428" s="277"/>
      <c r="E63428" s="278"/>
      <c r="F63428" s="279"/>
      <c r="G63428" s="279"/>
      <c r="H63428" s="279"/>
      <c r="I63428" s="280"/>
      <c r="J63428" s="276"/>
    </row>
    <row r="63429" spans="1:10" s="275" customFormat="1" x14ac:dyDescent="0.2">
      <c r="A63429" s="274"/>
      <c r="C63429" s="276"/>
      <c r="D63429" s="277"/>
      <c r="E63429" s="278"/>
      <c r="F63429" s="279"/>
      <c r="G63429" s="279"/>
      <c r="H63429" s="279"/>
      <c r="I63429" s="280"/>
      <c r="J63429" s="276"/>
    </row>
    <row r="63430" spans="1:10" s="275" customFormat="1" x14ac:dyDescent="0.2">
      <c r="A63430" s="274"/>
      <c r="C63430" s="276"/>
      <c r="D63430" s="277"/>
      <c r="E63430" s="278"/>
      <c r="F63430" s="279"/>
      <c r="G63430" s="279"/>
      <c r="H63430" s="279"/>
      <c r="I63430" s="280"/>
      <c r="J63430" s="276"/>
    </row>
    <row r="63431" spans="1:10" s="275" customFormat="1" x14ac:dyDescent="0.2">
      <c r="A63431" s="274"/>
      <c r="C63431" s="276"/>
      <c r="D63431" s="277"/>
      <c r="E63431" s="278"/>
      <c r="F63431" s="279"/>
      <c r="G63431" s="279"/>
      <c r="H63431" s="279"/>
      <c r="I63431" s="280"/>
      <c r="J63431" s="276"/>
    </row>
    <row r="63432" spans="1:10" s="275" customFormat="1" x14ac:dyDescent="0.2">
      <c r="A63432" s="274"/>
      <c r="C63432" s="276"/>
      <c r="D63432" s="277"/>
      <c r="E63432" s="278"/>
      <c r="F63432" s="279"/>
      <c r="G63432" s="279"/>
      <c r="H63432" s="279"/>
      <c r="I63432" s="280"/>
      <c r="J63432" s="276"/>
    </row>
    <row r="63433" spans="1:10" s="275" customFormat="1" x14ac:dyDescent="0.2">
      <c r="A63433" s="274"/>
      <c r="C63433" s="276"/>
      <c r="D63433" s="277"/>
      <c r="E63433" s="278"/>
      <c r="F63433" s="279"/>
      <c r="G63433" s="279"/>
      <c r="H63433" s="279"/>
      <c r="I63433" s="280"/>
      <c r="J63433" s="276"/>
    </row>
    <row r="63434" spans="1:10" s="275" customFormat="1" x14ac:dyDescent="0.2">
      <c r="A63434" s="274"/>
      <c r="C63434" s="276"/>
      <c r="D63434" s="277"/>
      <c r="E63434" s="278"/>
      <c r="F63434" s="279"/>
      <c r="G63434" s="279"/>
      <c r="H63434" s="279"/>
      <c r="I63434" s="280"/>
      <c r="J63434" s="276"/>
    </row>
    <row r="63435" spans="1:10" s="275" customFormat="1" x14ac:dyDescent="0.2">
      <c r="A63435" s="274"/>
      <c r="C63435" s="276"/>
      <c r="D63435" s="277"/>
      <c r="E63435" s="278"/>
      <c r="F63435" s="279"/>
      <c r="G63435" s="279"/>
      <c r="H63435" s="279"/>
      <c r="I63435" s="280"/>
      <c r="J63435" s="276"/>
    </row>
    <row r="63436" spans="1:10" s="275" customFormat="1" x14ac:dyDescent="0.2">
      <c r="A63436" s="274"/>
      <c r="C63436" s="276"/>
      <c r="D63436" s="277"/>
      <c r="E63436" s="278"/>
      <c r="F63436" s="279"/>
      <c r="G63436" s="279"/>
      <c r="H63436" s="279"/>
      <c r="I63436" s="280"/>
      <c r="J63436" s="276"/>
    </row>
    <row r="63437" spans="1:10" s="275" customFormat="1" x14ac:dyDescent="0.2">
      <c r="A63437" s="274"/>
      <c r="C63437" s="276"/>
      <c r="D63437" s="277"/>
      <c r="E63437" s="278"/>
      <c r="F63437" s="279"/>
      <c r="G63437" s="279"/>
      <c r="H63437" s="279"/>
      <c r="I63437" s="280"/>
      <c r="J63437" s="276"/>
    </row>
    <row r="63438" spans="1:10" s="275" customFormat="1" x14ac:dyDescent="0.2">
      <c r="A63438" s="274"/>
      <c r="C63438" s="276"/>
      <c r="D63438" s="277"/>
      <c r="E63438" s="278"/>
      <c r="F63438" s="279"/>
      <c r="G63438" s="279"/>
      <c r="H63438" s="279"/>
      <c r="I63438" s="280"/>
      <c r="J63438" s="276"/>
    </row>
    <row r="63439" spans="1:10" s="275" customFormat="1" x14ac:dyDescent="0.2">
      <c r="A63439" s="274"/>
      <c r="C63439" s="276"/>
      <c r="D63439" s="277"/>
      <c r="E63439" s="278"/>
      <c r="F63439" s="279"/>
      <c r="G63439" s="279"/>
      <c r="H63439" s="279"/>
      <c r="I63439" s="280"/>
      <c r="J63439" s="276"/>
    </row>
    <row r="63440" spans="1:10" s="275" customFormat="1" x14ac:dyDescent="0.2">
      <c r="A63440" s="274"/>
      <c r="C63440" s="276"/>
      <c r="D63440" s="277"/>
      <c r="E63440" s="278"/>
      <c r="F63440" s="279"/>
      <c r="G63440" s="279"/>
      <c r="H63440" s="279"/>
      <c r="I63440" s="280"/>
      <c r="J63440" s="276"/>
    </row>
    <row r="63441" spans="1:10" s="275" customFormat="1" x14ac:dyDescent="0.2">
      <c r="A63441" s="274"/>
      <c r="C63441" s="276"/>
      <c r="D63441" s="277"/>
      <c r="E63441" s="278"/>
      <c r="F63441" s="279"/>
      <c r="G63441" s="279"/>
      <c r="H63441" s="279"/>
      <c r="I63441" s="280"/>
      <c r="J63441" s="276"/>
    </row>
    <row r="63442" spans="1:10" s="275" customFormat="1" x14ac:dyDescent="0.2">
      <c r="A63442" s="274"/>
      <c r="C63442" s="276"/>
      <c r="D63442" s="277"/>
      <c r="E63442" s="278"/>
      <c r="F63442" s="279"/>
      <c r="G63442" s="279"/>
      <c r="H63442" s="279"/>
      <c r="I63442" s="280"/>
      <c r="J63442" s="276"/>
    </row>
    <row r="63443" spans="1:10" s="275" customFormat="1" x14ac:dyDescent="0.2">
      <c r="A63443" s="274"/>
      <c r="C63443" s="276"/>
      <c r="D63443" s="277"/>
      <c r="E63443" s="278"/>
      <c r="F63443" s="279"/>
      <c r="G63443" s="279"/>
      <c r="H63443" s="279"/>
      <c r="I63443" s="280"/>
      <c r="J63443" s="276"/>
    </row>
    <row r="63444" spans="1:10" s="275" customFormat="1" x14ac:dyDescent="0.2">
      <c r="A63444" s="274"/>
      <c r="C63444" s="276"/>
      <c r="D63444" s="277"/>
      <c r="E63444" s="278"/>
      <c r="F63444" s="279"/>
      <c r="G63444" s="279"/>
      <c r="H63444" s="279"/>
      <c r="I63444" s="280"/>
      <c r="J63444" s="276"/>
    </row>
    <row r="63445" spans="1:10" s="275" customFormat="1" x14ac:dyDescent="0.2">
      <c r="A63445" s="274"/>
      <c r="C63445" s="276"/>
      <c r="D63445" s="277"/>
      <c r="E63445" s="278"/>
      <c r="F63445" s="279"/>
      <c r="G63445" s="279"/>
      <c r="H63445" s="279"/>
      <c r="I63445" s="280"/>
      <c r="J63445" s="276"/>
    </row>
    <row r="63446" spans="1:10" s="275" customFormat="1" x14ac:dyDescent="0.2">
      <c r="A63446" s="274"/>
      <c r="C63446" s="276"/>
      <c r="D63446" s="277"/>
      <c r="E63446" s="278"/>
      <c r="F63446" s="279"/>
      <c r="G63446" s="279"/>
      <c r="H63446" s="279"/>
      <c r="I63446" s="280"/>
      <c r="J63446" s="276"/>
    </row>
    <row r="63447" spans="1:10" s="275" customFormat="1" x14ac:dyDescent="0.2">
      <c r="A63447" s="274"/>
      <c r="C63447" s="276"/>
      <c r="D63447" s="277"/>
      <c r="E63447" s="278"/>
      <c r="F63447" s="279"/>
      <c r="G63447" s="279"/>
      <c r="H63447" s="279"/>
      <c r="I63447" s="280"/>
      <c r="J63447" s="276"/>
    </row>
    <row r="63448" spans="1:10" s="275" customFormat="1" x14ac:dyDescent="0.2">
      <c r="A63448" s="274"/>
      <c r="C63448" s="276"/>
      <c r="D63448" s="277"/>
      <c r="E63448" s="278"/>
      <c r="F63448" s="279"/>
      <c r="G63448" s="279"/>
      <c r="H63448" s="279"/>
      <c r="I63448" s="280"/>
      <c r="J63448" s="276"/>
    </row>
    <row r="63449" spans="1:10" s="275" customFormat="1" x14ac:dyDescent="0.2">
      <c r="A63449" s="274"/>
      <c r="C63449" s="276"/>
      <c r="D63449" s="277"/>
      <c r="E63449" s="278"/>
      <c r="F63449" s="279"/>
      <c r="G63449" s="279"/>
      <c r="H63449" s="279"/>
      <c r="I63449" s="280"/>
      <c r="J63449" s="276"/>
    </row>
    <row r="63450" spans="1:10" s="275" customFormat="1" x14ac:dyDescent="0.2">
      <c r="A63450" s="274"/>
      <c r="C63450" s="276"/>
      <c r="D63450" s="277"/>
      <c r="E63450" s="278"/>
      <c r="F63450" s="279"/>
      <c r="G63450" s="279"/>
      <c r="H63450" s="279"/>
      <c r="I63450" s="280"/>
      <c r="J63450" s="276"/>
    </row>
    <row r="63451" spans="1:10" s="275" customFormat="1" x14ac:dyDescent="0.2">
      <c r="A63451" s="274"/>
      <c r="C63451" s="276"/>
      <c r="D63451" s="277"/>
      <c r="E63451" s="278"/>
      <c r="F63451" s="279"/>
      <c r="G63451" s="279"/>
      <c r="H63451" s="279"/>
      <c r="I63451" s="280"/>
      <c r="J63451" s="276"/>
    </row>
    <row r="63452" spans="1:10" s="275" customFormat="1" x14ac:dyDescent="0.2">
      <c r="A63452" s="274"/>
      <c r="C63452" s="276"/>
      <c r="D63452" s="277"/>
      <c r="E63452" s="278"/>
      <c r="F63452" s="279"/>
      <c r="G63452" s="279"/>
      <c r="H63452" s="279"/>
      <c r="I63452" s="280"/>
      <c r="J63452" s="276"/>
    </row>
    <row r="63453" spans="1:10" s="275" customFormat="1" x14ac:dyDescent="0.2">
      <c r="A63453" s="274"/>
      <c r="C63453" s="276"/>
      <c r="D63453" s="277"/>
      <c r="E63453" s="278"/>
      <c r="F63453" s="279"/>
      <c r="G63453" s="279"/>
      <c r="H63453" s="279"/>
      <c r="I63453" s="280"/>
      <c r="J63453" s="276"/>
    </row>
    <row r="63454" spans="1:10" s="275" customFormat="1" x14ac:dyDescent="0.2">
      <c r="A63454" s="274"/>
      <c r="C63454" s="276"/>
      <c r="D63454" s="277"/>
      <c r="E63454" s="278"/>
      <c r="F63454" s="279"/>
      <c r="G63454" s="279"/>
      <c r="H63454" s="279"/>
      <c r="I63454" s="280"/>
      <c r="J63454" s="276"/>
    </row>
    <row r="63455" spans="1:10" s="275" customFormat="1" x14ac:dyDescent="0.2">
      <c r="A63455" s="274"/>
      <c r="C63455" s="276"/>
      <c r="D63455" s="277"/>
      <c r="E63455" s="278"/>
      <c r="F63455" s="279"/>
      <c r="G63455" s="279"/>
      <c r="H63455" s="279"/>
      <c r="I63455" s="280"/>
      <c r="J63455" s="276"/>
    </row>
    <row r="63456" spans="1:10" s="275" customFormat="1" x14ac:dyDescent="0.2">
      <c r="A63456" s="274"/>
      <c r="C63456" s="276"/>
      <c r="D63456" s="277"/>
      <c r="E63456" s="278"/>
      <c r="F63456" s="279"/>
      <c r="G63456" s="279"/>
      <c r="H63456" s="279"/>
      <c r="I63456" s="280"/>
      <c r="J63456" s="276"/>
    </row>
    <row r="63457" spans="1:10" s="275" customFormat="1" x14ac:dyDescent="0.2">
      <c r="A63457" s="274"/>
      <c r="C63457" s="276"/>
      <c r="D63457" s="277"/>
      <c r="E63457" s="278"/>
      <c r="F63457" s="279"/>
      <c r="G63457" s="279"/>
      <c r="H63457" s="279"/>
      <c r="I63457" s="280"/>
      <c r="J63457" s="276"/>
    </row>
    <row r="63458" spans="1:10" s="275" customFormat="1" x14ac:dyDescent="0.2">
      <c r="A63458" s="274"/>
      <c r="C63458" s="276"/>
      <c r="D63458" s="277"/>
      <c r="E63458" s="278"/>
      <c r="F63458" s="279"/>
      <c r="G63458" s="279"/>
      <c r="H63458" s="279"/>
      <c r="I63458" s="280"/>
      <c r="J63458" s="276"/>
    </row>
    <row r="63459" spans="1:10" s="275" customFormat="1" x14ac:dyDescent="0.2">
      <c r="A63459" s="274"/>
      <c r="C63459" s="276"/>
      <c r="D63459" s="277"/>
      <c r="E63459" s="278"/>
      <c r="F63459" s="279"/>
      <c r="G63459" s="279"/>
      <c r="H63459" s="279"/>
      <c r="I63459" s="280"/>
      <c r="J63459" s="276"/>
    </row>
    <row r="63460" spans="1:10" s="275" customFormat="1" x14ac:dyDescent="0.2">
      <c r="A63460" s="274"/>
      <c r="C63460" s="276"/>
      <c r="D63460" s="277"/>
      <c r="E63460" s="278"/>
      <c r="F63460" s="279"/>
      <c r="G63460" s="279"/>
      <c r="H63460" s="279"/>
      <c r="I63460" s="280"/>
      <c r="J63460" s="276"/>
    </row>
    <row r="63461" spans="1:10" s="275" customFormat="1" x14ac:dyDescent="0.2">
      <c r="A63461" s="274"/>
      <c r="C63461" s="276"/>
      <c r="D63461" s="277"/>
      <c r="E63461" s="278"/>
      <c r="F63461" s="279"/>
      <c r="G63461" s="279"/>
      <c r="H63461" s="279"/>
      <c r="I63461" s="280"/>
      <c r="J63461" s="276"/>
    </row>
    <row r="63462" spans="1:10" s="275" customFormat="1" x14ac:dyDescent="0.2">
      <c r="A63462" s="274"/>
      <c r="C63462" s="276"/>
      <c r="D63462" s="277"/>
      <c r="E63462" s="278"/>
      <c r="F63462" s="279"/>
      <c r="G63462" s="279"/>
      <c r="H63462" s="279"/>
      <c r="I63462" s="280"/>
      <c r="J63462" s="276"/>
    </row>
    <row r="63463" spans="1:10" s="275" customFormat="1" x14ac:dyDescent="0.2">
      <c r="A63463" s="274"/>
      <c r="C63463" s="276"/>
      <c r="D63463" s="277"/>
      <c r="E63463" s="278"/>
      <c r="F63463" s="279"/>
      <c r="G63463" s="279"/>
      <c r="H63463" s="279"/>
      <c r="I63463" s="280"/>
      <c r="J63463" s="276"/>
    </row>
    <row r="63464" spans="1:10" s="275" customFormat="1" x14ac:dyDescent="0.2">
      <c r="A63464" s="274"/>
      <c r="C63464" s="276"/>
      <c r="D63464" s="277"/>
      <c r="E63464" s="278"/>
      <c r="F63464" s="279"/>
      <c r="G63464" s="279"/>
      <c r="H63464" s="279"/>
      <c r="I63464" s="280"/>
      <c r="J63464" s="276"/>
    </row>
    <row r="63465" spans="1:10" s="275" customFormat="1" x14ac:dyDescent="0.2">
      <c r="A63465" s="274"/>
      <c r="C63465" s="276"/>
      <c r="D63465" s="277"/>
      <c r="E63465" s="278"/>
      <c r="F63465" s="279"/>
      <c r="G63465" s="279"/>
      <c r="H63465" s="279"/>
      <c r="I63465" s="280"/>
      <c r="J63465" s="276"/>
    </row>
    <row r="63466" spans="1:10" s="275" customFormat="1" x14ac:dyDescent="0.2">
      <c r="A63466" s="274"/>
      <c r="C63466" s="276"/>
      <c r="D63466" s="277"/>
      <c r="E63466" s="278"/>
      <c r="F63466" s="279"/>
      <c r="G63466" s="279"/>
      <c r="H63466" s="279"/>
      <c r="I63466" s="280"/>
      <c r="J63466" s="276"/>
    </row>
    <row r="63467" spans="1:10" s="275" customFormat="1" x14ac:dyDescent="0.2">
      <c r="A63467" s="274"/>
      <c r="C63467" s="276"/>
      <c r="D63467" s="277"/>
      <c r="E63467" s="278"/>
      <c r="F63467" s="279"/>
      <c r="G63467" s="279"/>
      <c r="H63467" s="279"/>
      <c r="I63467" s="280"/>
      <c r="J63467" s="276"/>
    </row>
    <row r="63468" spans="1:10" s="275" customFormat="1" x14ac:dyDescent="0.2">
      <c r="A63468" s="274"/>
      <c r="C63468" s="276"/>
      <c r="D63468" s="277"/>
      <c r="E63468" s="278"/>
      <c r="F63468" s="279"/>
      <c r="G63468" s="279"/>
      <c r="H63468" s="279"/>
      <c r="I63468" s="280"/>
      <c r="J63468" s="276"/>
    </row>
    <row r="63469" spans="1:10" s="275" customFormat="1" x14ac:dyDescent="0.2">
      <c r="A63469" s="274"/>
      <c r="C63469" s="276"/>
      <c r="D63469" s="277"/>
      <c r="E63469" s="278"/>
      <c r="F63469" s="279"/>
      <c r="G63469" s="279"/>
      <c r="H63469" s="279"/>
      <c r="I63469" s="280"/>
      <c r="J63469" s="276"/>
    </row>
    <row r="63470" spans="1:10" s="275" customFormat="1" x14ac:dyDescent="0.2">
      <c r="A63470" s="274"/>
      <c r="C63470" s="276"/>
      <c r="D63470" s="277"/>
      <c r="E63470" s="278"/>
      <c r="F63470" s="279"/>
      <c r="G63470" s="279"/>
      <c r="H63470" s="279"/>
      <c r="I63470" s="280"/>
      <c r="J63470" s="276"/>
    </row>
    <row r="63471" spans="1:10" s="275" customFormat="1" x14ac:dyDescent="0.2">
      <c r="A63471" s="274"/>
      <c r="C63471" s="276"/>
      <c r="D63471" s="277"/>
      <c r="E63471" s="278"/>
      <c r="F63471" s="279"/>
      <c r="G63471" s="279"/>
      <c r="H63471" s="279"/>
      <c r="I63471" s="280"/>
      <c r="J63471" s="276"/>
    </row>
    <row r="63472" spans="1:10" s="275" customFormat="1" x14ac:dyDescent="0.2">
      <c r="A63472" s="274"/>
      <c r="C63472" s="276"/>
      <c r="D63472" s="277"/>
      <c r="E63472" s="278"/>
      <c r="F63472" s="279"/>
      <c r="G63472" s="279"/>
      <c r="H63472" s="279"/>
      <c r="I63472" s="280"/>
      <c r="J63472" s="276"/>
    </row>
    <row r="63473" spans="1:10" s="275" customFormat="1" x14ac:dyDescent="0.2">
      <c r="A63473" s="274"/>
      <c r="C63473" s="276"/>
      <c r="D63473" s="277"/>
      <c r="E63473" s="278"/>
      <c r="F63473" s="279"/>
      <c r="G63473" s="279"/>
      <c r="H63473" s="279"/>
      <c r="I63473" s="280"/>
      <c r="J63473" s="276"/>
    </row>
    <row r="63474" spans="1:10" s="275" customFormat="1" x14ac:dyDescent="0.2">
      <c r="A63474" s="274"/>
      <c r="C63474" s="276"/>
      <c r="D63474" s="277"/>
      <c r="E63474" s="278"/>
      <c r="F63474" s="279"/>
      <c r="G63474" s="279"/>
      <c r="H63474" s="279"/>
      <c r="I63474" s="280"/>
      <c r="J63474" s="276"/>
    </row>
    <row r="63475" spans="1:10" s="275" customFormat="1" x14ac:dyDescent="0.2">
      <c r="A63475" s="274"/>
      <c r="C63475" s="276"/>
      <c r="D63475" s="277"/>
      <c r="E63475" s="278"/>
      <c r="F63475" s="279"/>
      <c r="G63475" s="279"/>
      <c r="H63475" s="279"/>
      <c r="I63475" s="280"/>
      <c r="J63475" s="276"/>
    </row>
    <row r="63476" spans="1:10" s="275" customFormat="1" x14ac:dyDescent="0.2">
      <c r="A63476" s="274"/>
      <c r="C63476" s="276"/>
      <c r="D63476" s="277"/>
      <c r="E63476" s="278"/>
      <c r="F63476" s="279"/>
      <c r="G63476" s="279"/>
      <c r="H63476" s="279"/>
      <c r="I63476" s="280"/>
      <c r="J63476" s="276"/>
    </row>
    <row r="63477" spans="1:10" s="275" customFormat="1" x14ac:dyDescent="0.2">
      <c r="A63477" s="274"/>
      <c r="C63477" s="276"/>
      <c r="D63477" s="277"/>
      <c r="E63477" s="278"/>
      <c r="F63477" s="279"/>
      <c r="G63477" s="279"/>
      <c r="H63477" s="279"/>
      <c r="I63477" s="280"/>
      <c r="J63477" s="276"/>
    </row>
    <row r="63478" spans="1:10" s="275" customFormat="1" x14ac:dyDescent="0.2">
      <c r="A63478" s="274"/>
      <c r="C63478" s="276"/>
      <c r="D63478" s="277"/>
      <c r="E63478" s="278"/>
      <c r="F63478" s="279"/>
      <c r="G63478" s="279"/>
      <c r="H63478" s="279"/>
      <c r="I63478" s="280"/>
      <c r="J63478" s="276"/>
    </row>
    <row r="63479" spans="1:10" s="275" customFormat="1" x14ac:dyDescent="0.2">
      <c r="A63479" s="274"/>
      <c r="C63479" s="276"/>
      <c r="D63479" s="277"/>
      <c r="E63479" s="278"/>
      <c r="F63479" s="279"/>
      <c r="G63479" s="279"/>
      <c r="H63479" s="279"/>
      <c r="I63479" s="280"/>
      <c r="J63479" s="276"/>
    </row>
    <row r="63480" spans="1:10" s="275" customFormat="1" x14ac:dyDescent="0.2">
      <c r="A63480" s="274"/>
      <c r="C63480" s="276"/>
      <c r="D63480" s="277"/>
      <c r="E63480" s="278"/>
      <c r="F63480" s="279"/>
      <c r="G63480" s="279"/>
      <c r="H63480" s="279"/>
      <c r="I63480" s="280"/>
      <c r="J63480" s="276"/>
    </row>
    <row r="63481" spans="1:10" s="275" customFormat="1" x14ac:dyDescent="0.2">
      <c r="A63481" s="274"/>
      <c r="C63481" s="276"/>
      <c r="D63481" s="277"/>
      <c r="E63481" s="278"/>
      <c r="F63481" s="279"/>
      <c r="G63481" s="279"/>
      <c r="H63481" s="279"/>
      <c r="I63481" s="280"/>
      <c r="J63481" s="276"/>
    </row>
    <row r="63482" spans="1:10" s="275" customFormat="1" x14ac:dyDescent="0.2">
      <c r="A63482" s="274"/>
      <c r="C63482" s="276"/>
      <c r="D63482" s="277"/>
      <c r="E63482" s="278"/>
      <c r="F63482" s="279"/>
      <c r="G63482" s="279"/>
      <c r="H63482" s="279"/>
      <c r="I63482" s="280"/>
      <c r="J63482" s="276"/>
    </row>
    <row r="63483" spans="1:10" s="275" customFormat="1" x14ac:dyDescent="0.2">
      <c r="A63483" s="274"/>
      <c r="C63483" s="276"/>
      <c r="D63483" s="277"/>
      <c r="E63483" s="278"/>
      <c r="F63483" s="279"/>
      <c r="G63483" s="279"/>
      <c r="H63483" s="279"/>
      <c r="I63483" s="280"/>
      <c r="J63483" s="276"/>
    </row>
    <row r="63484" spans="1:10" s="275" customFormat="1" x14ac:dyDescent="0.2">
      <c r="A63484" s="274"/>
      <c r="C63484" s="276"/>
      <c r="D63484" s="277"/>
      <c r="E63484" s="278"/>
      <c r="F63484" s="279"/>
      <c r="G63484" s="279"/>
      <c r="H63484" s="279"/>
      <c r="I63484" s="280"/>
      <c r="J63484" s="276"/>
    </row>
    <row r="63485" spans="1:10" s="275" customFormat="1" x14ac:dyDescent="0.2">
      <c r="A63485" s="274"/>
      <c r="C63485" s="276"/>
      <c r="D63485" s="277"/>
      <c r="E63485" s="278"/>
      <c r="F63485" s="279"/>
      <c r="G63485" s="279"/>
      <c r="H63485" s="279"/>
      <c r="I63485" s="280"/>
      <c r="J63485" s="276"/>
    </row>
    <row r="63486" spans="1:10" s="275" customFormat="1" x14ac:dyDescent="0.2">
      <c r="A63486" s="274"/>
      <c r="C63486" s="276"/>
      <c r="D63486" s="277"/>
      <c r="E63486" s="278"/>
      <c r="F63486" s="279"/>
      <c r="G63486" s="279"/>
      <c r="H63486" s="279"/>
      <c r="I63486" s="280"/>
      <c r="J63486" s="276"/>
    </row>
    <row r="63487" spans="1:10" s="275" customFormat="1" x14ac:dyDescent="0.2">
      <c r="A63487" s="274"/>
      <c r="C63487" s="276"/>
      <c r="D63487" s="277"/>
      <c r="E63487" s="278"/>
      <c r="F63487" s="279"/>
      <c r="G63487" s="279"/>
      <c r="H63487" s="279"/>
      <c r="I63487" s="280"/>
      <c r="J63487" s="276"/>
    </row>
    <row r="63488" spans="1:10" s="275" customFormat="1" x14ac:dyDescent="0.2">
      <c r="A63488" s="274"/>
      <c r="C63488" s="276"/>
      <c r="D63488" s="277"/>
      <c r="E63488" s="278"/>
      <c r="F63488" s="279"/>
      <c r="G63488" s="279"/>
      <c r="H63488" s="279"/>
      <c r="I63488" s="280"/>
      <c r="J63488" s="276"/>
    </row>
    <row r="63489" spans="1:10" s="275" customFormat="1" x14ac:dyDescent="0.2">
      <c r="A63489" s="274"/>
      <c r="C63489" s="276"/>
      <c r="D63489" s="277"/>
      <c r="E63489" s="278"/>
      <c r="F63489" s="279"/>
      <c r="G63489" s="279"/>
      <c r="H63489" s="279"/>
      <c r="I63489" s="280"/>
      <c r="J63489" s="276"/>
    </row>
    <row r="63490" spans="1:10" s="275" customFormat="1" x14ac:dyDescent="0.2">
      <c r="A63490" s="274"/>
      <c r="C63490" s="276"/>
      <c r="D63490" s="277"/>
      <c r="E63490" s="278"/>
      <c r="F63490" s="279"/>
      <c r="G63490" s="279"/>
      <c r="H63490" s="279"/>
      <c r="I63490" s="280"/>
      <c r="J63490" s="276"/>
    </row>
    <row r="63491" spans="1:10" s="275" customFormat="1" x14ac:dyDescent="0.2">
      <c r="A63491" s="274"/>
      <c r="C63491" s="276"/>
      <c r="D63491" s="277"/>
      <c r="E63491" s="278"/>
      <c r="F63491" s="279"/>
      <c r="G63491" s="279"/>
      <c r="H63491" s="279"/>
      <c r="I63491" s="280"/>
      <c r="J63491" s="276"/>
    </row>
    <row r="63492" spans="1:10" s="275" customFormat="1" x14ac:dyDescent="0.2">
      <c r="A63492" s="274"/>
      <c r="C63492" s="276"/>
      <c r="D63492" s="277"/>
      <c r="E63492" s="278"/>
      <c r="F63492" s="279"/>
      <c r="G63492" s="279"/>
      <c r="H63492" s="279"/>
      <c r="I63492" s="280"/>
      <c r="J63492" s="276"/>
    </row>
    <row r="63493" spans="1:10" s="275" customFormat="1" x14ac:dyDescent="0.2">
      <c r="A63493" s="274"/>
      <c r="C63493" s="276"/>
      <c r="D63493" s="277"/>
      <c r="E63493" s="278"/>
      <c r="F63493" s="279"/>
      <c r="G63493" s="279"/>
      <c r="H63493" s="279"/>
      <c r="I63493" s="280"/>
      <c r="J63493" s="276"/>
    </row>
    <row r="63494" spans="1:10" s="275" customFormat="1" x14ac:dyDescent="0.2">
      <c r="A63494" s="274"/>
      <c r="C63494" s="276"/>
      <c r="D63494" s="277"/>
      <c r="E63494" s="278"/>
      <c r="F63494" s="279"/>
      <c r="G63494" s="279"/>
      <c r="H63494" s="279"/>
      <c r="I63494" s="280"/>
      <c r="J63494" s="276"/>
    </row>
    <row r="63495" spans="1:10" s="275" customFormat="1" x14ac:dyDescent="0.2">
      <c r="A63495" s="274"/>
      <c r="C63495" s="276"/>
      <c r="D63495" s="277"/>
      <c r="E63495" s="278"/>
      <c r="F63495" s="279"/>
      <c r="G63495" s="279"/>
      <c r="H63495" s="279"/>
      <c r="I63495" s="280"/>
      <c r="J63495" s="276"/>
    </row>
    <row r="63496" spans="1:10" s="275" customFormat="1" x14ac:dyDescent="0.2">
      <c r="A63496" s="274"/>
      <c r="C63496" s="276"/>
      <c r="D63496" s="277"/>
      <c r="E63496" s="278"/>
      <c r="F63496" s="279"/>
      <c r="G63496" s="279"/>
      <c r="H63496" s="279"/>
      <c r="I63496" s="280"/>
      <c r="J63496" s="276"/>
    </row>
    <row r="63497" spans="1:10" s="275" customFormat="1" x14ac:dyDescent="0.2">
      <c r="A63497" s="274"/>
      <c r="C63497" s="276"/>
      <c r="D63497" s="277"/>
      <c r="E63497" s="278"/>
      <c r="F63497" s="279"/>
      <c r="G63497" s="279"/>
      <c r="H63497" s="279"/>
      <c r="I63497" s="280"/>
      <c r="J63497" s="276"/>
    </row>
    <row r="63498" spans="1:10" s="275" customFormat="1" x14ac:dyDescent="0.2">
      <c r="A63498" s="274"/>
      <c r="C63498" s="276"/>
      <c r="D63498" s="277"/>
      <c r="E63498" s="278"/>
      <c r="F63498" s="279"/>
      <c r="G63498" s="279"/>
      <c r="H63498" s="279"/>
      <c r="I63498" s="280"/>
      <c r="J63498" s="276"/>
    </row>
    <row r="63499" spans="1:10" s="275" customFormat="1" x14ac:dyDescent="0.2">
      <c r="A63499" s="274"/>
      <c r="C63499" s="276"/>
      <c r="D63499" s="277"/>
      <c r="E63499" s="278"/>
      <c r="F63499" s="279"/>
      <c r="G63499" s="279"/>
      <c r="H63499" s="279"/>
      <c r="I63499" s="280"/>
      <c r="J63499" s="276"/>
    </row>
    <row r="63500" spans="1:10" s="275" customFormat="1" x14ac:dyDescent="0.2">
      <c r="A63500" s="274"/>
      <c r="C63500" s="276"/>
      <c r="D63500" s="277"/>
      <c r="E63500" s="278"/>
      <c r="F63500" s="279"/>
      <c r="G63500" s="279"/>
      <c r="H63500" s="279"/>
      <c r="I63500" s="280"/>
      <c r="J63500" s="276"/>
    </row>
    <row r="63501" spans="1:10" s="275" customFormat="1" x14ac:dyDescent="0.2">
      <c r="A63501" s="274"/>
      <c r="C63501" s="276"/>
      <c r="D63501" s="277"/>
      <c r="E63501" s="278"/>
      <c r="F63501" s="279"/>
      <c r="G63501" s="279"/>
      <c r="H63501" s="279"/>
      <c r="I63501" s="280"/>
      <c r="J63501" s="276"/>
    </row>
    <row r="63502" spans="1:10" s="275" customFormat="1" x14ac:dyDescent="0.2">
      <c r="A63502" s="274"/>
      <c r="C63502" s="276"/>
      <c r="D63502" s="277"/>
      <c r="E63502" s="278"/>
      <c r="F63502" s="279"/>
      <c r="G63502" s="279"/>
      <c r="H63502" s="279"/>
      <c r="I63502" s="280"/>
      <c r="J63502" s="276"/>
    </row>
    <row r="63503" spans="1:10" s="275" customFormat="1" x14ac:dyDescent="0.2">
      <c r="A63503" s="274"/>
      <c r="C63503" s="276"/>
      <c r="D63503" s="277"/>
      <c r="E63503" s="278"/>
      <c r="F63503" s="279"/>
      <c r="G63503" s="279"/>
      <c r="H63503" s="279"/>
      <c r="I63503" s="280"/>
      <c r="J63503" s="276"/>
    </row>
    <row r="63504" spans="1:10" s="275" customFormat="1" x14ac:dyDescent="0.2">
      <c r="A63504" s="274"/>
      <c r="C63504" s="276"/>
      <c r="D63504" s="277"/>
      <c r="E63504" s="278"/>
      <c r="F63504" s="279"/>
      <c r="G63504" s="279"/>
      <c r="H63504" s="279"/>
      <c r="I63504" s="280"/>
      <c r="J63504" s="276"/>
    </row>
    <row r="63505" spans="1:10" s="275" customFormat="1" x14ac:dyDescent="0.2">
      <c r="A63505" s="274"/>
      <c r="C63505" s="276"/>
      <c r="D63505" s="277"/>
      <c r="E63505" s="278"/>
      <c r="F63505" s="279"/>
      <c r="G63505" s="279"/>
      <c r="H63505" s="279"/>
      <c r="I63505" s="280"/>
      <c r="J63505" s="276"/>
    </row>
    <row r="63506" spans="1:10" s="275" customFormat="1" x14ac:dyDescent="0.2">
      <c r="A63506" s="274"/>
      <c r="C63506" s="276"/>
      <c r="D63506" s="277"/>
      <c r="E63506" s="278"/>
      <c r="F63506" s="279"/>
      <c r="G63506" s="279"/>
      <c r="H63506" s="279"/>
      <c r="I63506" s="280"/>
      <c r="J63506" s="276"/>
    </row>
    <row r="63507" spans="1:10" s="275" customFormat="1" x14ac:dyDescent="0.2">
      <c r="A63507" s="274"/>
      <c r="C63507" s="276"/>
      <c r="D63507" s="277"/>
      <c r="E63507" s="278"/>
      <c r="F63507" s="279"/>
      <c r="G63507" s="279"/>
      <c r="H63507" s="279"/>
      <c r="I63507" s="280"/>
      <c r="J63507" s="276"/>
    </row>
    <row r="63508" spans="1:10" s="275" customFormat="1" x14ac:dyDescent="0.2">
      <c r="A63508" s="274"/>
      <c r="C63508" s="276"/>
      <c r="D63508" s="277"/>
      <c r="E63508" s="278"/>
      <c r="F63508" s="279"/>
      <c r="G63508" s="279"/>
      <c r="H63508" s="279"/>
      <c r="I63508" s="280"/>
      <c r="J63508" s="276"/>
    </row>
    <row r="63509" spans="1:10" s="275" customFormat="1" x14ac:dyDescent="0.2">
      <c r="A63509" s="274"/>
      <c r="C63509" s="276"/>
      <c r="D63509" s="277"/>
      <c r="E63509" s="278"/>
      <c r="F63509" s="279"/>
      <c r="G63509" s="279"/>
      <c r="H63509" s="279"/>
      <c r="I63509" s="280"/>
      <c r="J63509" s="276"/>
    </row>
    <row r="63510" spans="1:10" s="275" customFormat="1" x14ac:dyDescent="0.2">
      <c r="A63510" s="274"/>
      <c r="C63510" s="276"/>
      <c r="D63510" s="277"/>
      <c r="E63510" s="278"/>
      <c r="F63510" s="279"/>
      <c r="G63510" s="279"/>
      <c r="H63510" s="279"/>
      <c r="I63510" s="280"/>
      <c r="J63510" s="276"/>
    </row>
    <row r="63511" spans="1:10" s="275" customFormat="1" x14ac:dyDescent="0.2">
      <c r="A63511" s="274"/>
      <c r="C63511" s="276"/>
      <c r="D63511" s="277"/>
      <c r="E63511" s="278"/>
      <c r="F63511" s="279"/>
      <c r="G63511" s="279"/>
      <c r="H63511" s="279"/>
      <c r="I63511" s="280"/>
      <c r="J63511" s="276"/>
    </row>
    <row r="63512" spans="1:10" s="275" customFormat="1" x14ac:dyDescent="0.2">
      <c r="A63512" s="274"/>
      <c r="C63512" s="276"/>
      <c r="D63512" s="277"/>
      <c r="E63512" s="278"/>
      <c r="F63512" s="279"/>
      <c r="G63512" s="279"/>
      <c r="H63512" s="279"/>
      <c r="I63512" s="280"/>
      <c r="J63512" s="276"/>
    </row>
    <row r="63513" spans="1:10" s="275" customFormat="1" x14ac:dyDescent="0.2">
      <c r="A63513" s="274"/>
      <c r="C63513" s="276"/>
      <c r="D63513" s="277"/>
      <c r="E63513" s="278"/>
      <c r="F63513" s="279"/>
      <c r="G63513" s="279"/>
      <c r="H63513" s="279"/>
      <c r="I63513" s="280"/>
      <c r="J63513" s="276"/>
    </row>
    <row r="63514" spans="1:10" s="275" customFormat="1" x14ac:dyDescent="0.2">
      <c r="A63514" s="274"/>
      <c r="C63514" s="276"/>
      <c r="D63514" s="277"/>
      <c r="E63514" s="278"/>
      <c r="F63514" s="279"/>
      <c r="G63514" s="279"/>
      <c r="H63514" s="279"/>
      <c r="I63514" s="280"/>
      <c r="J63514" s="276"/>
    </row>
    <row r="63515" spans="1:10" s="275" customFormat="1" x14ac:dyDescent="0.2">
      <c r="A63515" s="274"/>
      <c r="C63515" s="276"/>
      <c r="D63515" s="277"/>
      <c r="E63515" s="278"/>
      <c r="F63515" s="279"/>
      <c r="G63515" s="279"/>
      <c r="H63515" s="279"/>
      <c r="I63515" s="280"/>
      <c r="J63515" s="276"/>
    </row>
    <row r="63516" spans="1:10" s="275" customFormat="1" x14ac:dyDescent="0.2">
      <c r="A63516" s="274"/>
      <c r="C63516" s="276"/>
      <c r="D63516" s="277"/>
      <c r="E63516" s="278"/>
      <c r="F63516" s="279"/>
      <c r="G63516" s="279"/>
      <c r="H63516" s="279"/>
      <c r="I63516" s="280"/>
      <c r="J63516" s="276"/>
    </row>
    <row r="63517" spans="1:10" s="275" customFormat="1" x14ac:dyDescent="0.2">
      <c r="A63517" s="274"/>
      <c r="C63517" s="276"/>
      <c r="D63517" s="277"/>
      <c r="E63517" s="278"/>
      <c r="F63517" s="279"/>
      <c r="G63517" s="279"/>
      <c r="H63517" s="279"/>
      <c r="I63517" s="280"/>
      <c r="J63517" s="276"/>
    </row>
    <row r="63518" spans="1:10" s="275" customFormat="1" x14ac:dyDescent="0.2">
      <c r="A63518" s="274"/>
      <c r="C63518" s="276"/>
      <c r="D63518" s="277"/>
      <c r="E63518" s="278"/>
      <c r="F63518" s="279"/>
      <c r="G63518" s="279"/>
      <c r="H63518" s="279"/>
      <c r="I63518" s="280"/>
      <c r="J63518" s="276"/>
    </row>
    <row r="63519" spans="1:10" s="275" customFormat="1" x14ac:dyDescent="0.2">
      <c r="A63519" s="274"/>
      <c r="C63519" s="276"/>
      <c r="D63519" s="277"/>
      <c r="E63519" s="278"/>
      <c r="F63519" s="279"/>
      <c r="G63519" s="279"/>
      <c r="H63519" s="279"/>
      <c r="I63519" s="280"/>
      <c r="J63519" s="276"/>
    </row>
    <row r="63520" spans="1:10" s="275" customFormat="1" x14ac:dyDescent="0.2">
      <c r="A63520" s="274"/>
      <c r="C63520" s="276"/>
      <c r="D63520" s="277"/>
      <c r="E63520" s="278"/>
      <c r="F63520" s="279"/>
      <c r="G63520" s="279"/>
      <c r="H63520" s="279"/>
      <c r="I63520" s="280"/>
      <c r="J63520" s="276"/>
    </row>
    <row r="63521" spans="1:10" s="275" customFormat="1" x14ac:dyDescent="0.2">
      <c r="A63521" s="274"/>
      <c r="C63521" s="276"/>
      <c r="D63521" s="277"/>
      <c r="E63521" s="278"/>
      <c r="F63521" s="279"/>
      <c r="G63521" s="279"/>
      <c r="H63521" s="279"/>
      <c r="I63521" s="280"/>
      <c r="J63521" s="276"/>
    </row>
    <row r="63522" spans="1:10" s="275" customFormat="1" x14ac:dyDescent="0.2">
      <c r="A63522" s="274"/>
      <c r="C63522" s="276"/>
      <c r="D63522" s="277"/>
      <c r="E63522" s="278"/>
      <c r="F63522" s="279"/>
      <c r="G63522" s="279"/>
      <c r="H63522" s="279"/>
      <c r="I63522" s="280"/>
      <c r="J63522" s="276"/>
    </row>
    <row r="63523" spans="1:10" s="275" customFormat="1" x14ac:dyDescent="0.2">
      <c r="A63523" s="274"/>
      <c r="C63523" s="276"/>
      <c r="D63523" s="277"/>
      <c r="E63523" s="278"/>
      <c r="F63523" s="279"/>
      <c r="G63523" s="279"/>
      <c r="H63523" s="279"/>
      <c r="I63523" s="280"/>
      <c r="J63523" s="276"/>
    </row>
    <row r="63524" spans="1:10" s="275" customFormat="1" x14ac:dyDescent="0.2">
      <c r="A63524" s="274"/>
      <c r="C63524" s="276"/>
      <c r="D63524" s="277"/>
      <c r="E63524" s="278"/>
      <c r="F63524" s="279"/>
      <c r="G63524" s="279"/>
      <c r="H63524" s="279"/>
      <c r="I63524" s="280"/>
      <c r="J63524" s="276"/>
    </row>
    <row r="63525" spans="1:10" s="275" customFormat="1" x14ac:dyDescent="0.2">
      <c r="A63525" s="274"/>
      <c r="C63525" s="276"/>
      <c r="D63525" s="277"/>
      <c r="E63525" s="278"/>
      <c r="F63525" s="279"/>
      <c r="G63525" s="279"/>
      <c r="H63525" s="279"/>
      <c r="I63525" s="280"/>
      <c r="J63525" s="276"/>
    </row>
    <row r="63526" spans="1:10" s="275" customFormat="1" x14ac:dyDescent="0.2">
      <c r="A63526" s="274"/>
      <c r="C63526" s="276"/>
      <c r="D63526" s="277"/>
      <c r="E63526" s="278"/>
      <c r="F63526" s="279"/>
      <c r="G63526" s="279"/>
      <c r="H63526" s="279"/>
      <c r="I63526" s="280"/>
      <c r="J63526" s="276"/>
    </row>
    <row r="63527" spans="1:10" s="275" customFormat="1" x14ac:dyDescent="0.2">
      <c r="A63527" s="274"/>
      <c r="C63527" s="276"/>
      <c r="D63527" s="277"/>
      <c r="E63527" s="278"/>
      <c r="F63527" s="279"/>
      <c r="G63527" s="279"/>
      <c r="H63527" s="279"/>
      <c r="I63527" s="280"/>
      <c r="J63527" s="276"/>
    </row>
    <row r="63528" spans="1:10" s="275" customFormat="1" x14ac:dyDescent="0.2">
      <c r="A63528" s="274"/>
      <c r="C63528" s="276"/>
      <c r="D63528" s="277"/>
      <c r="E63528" s="278"/>
      <c r="F63528" s="279"/>
      <c r="G63528" s="279"/>
      <c r="H63528" s="279"/>
      <c r="I63528" s="280"/>
      <c r="J63528" s="276"/>
    </row>
    <row r="63529" spans="1:10" s="275" customFormat="1" x14ac:dyDescent="0.2">
      <c r="A63529" s="274"/>
      <c r="C63529" s="276"/>
      <c r="D63529" s="277"/>
      <c r="E63529" s="278"/>
      <c r="F63529" s="279"/>
      <c r="G63529" s="279"/>
      <c r="H63529" s="279"/>
      <c r="I63529" s="280"/>
      <c r="J63529" s="276"/>
    </row>
    <row r="63530" spans="1:10" s="275" customFormat="1" x14ac:dyDescent="0.2">
      <c r="A63530" s="274"/>
      <c r="C63530" s="276"/>
      <c r="D63530" s="277"/>
      <c r="E63530" s="278"/>
      <c r="F63530" s="279"/>
      <c r="G63530" s="279"/>
      <c r="H63530" s="279"/>
      <c r="I63530" s="280"/>
      <c r="J63530" s="276"/>
    </row>
    <row r="63531" spans="1:10" s="275" customFormat="1" x14ac:dyDescent="0.2">
      <c r="A63531" s="274"/>
      <c r="C63531" s="276"/>
      <c r="D63531" s="277"/>
      <c r="E63531" s="278"/>
      <c r="F63531" s="279"/>
      <c r="G63531" s="279"/>
      <c r="H63531" s="279"/>
      <c r="I63531" s="280"/>
      <c r="J63531" s="276"/>
    </row>
    <row r="63532" spans="1:10" s="275" customFormat="1" x14ac:dyDescent="0.2">
      <c r="A63532" s="274"/>
      <c r="C63532" s="276"/>
      <c r="D63532" s="277"/>
      <c r="E63532" s="278"/>
      <c r="F63532" s="279"/>
      <c r="G63532" s="279"/>
      <c r="H63532" s="279"/>
      <c r="I63532" s="280"/>
      <c r="J63532" s="276"/>
    </row>
    <row r="63533" spans="1:10" s="275" customFormat="1" x14ac:dyDescent="0.2">
      <c r="A63533" s="274"/>
      <c r="C63533" s="276"/>
      <c r="D63533" s="277"/>
      <c r="E63533" s="278"/>
      <c r="F63533" s="279"/>
      <c r="G63533" s="279"/>
      <c r="H63533" s="279"/>
      <c r="I63533" s="280"/>
      <c r="J63533" s="276"/>
    </row>
    <row r="63534" spans="1:10" s="275" customFormat="1" x14ac:dyDescent="0.2">
      <c r="A63534" s="274"/>
      <c r="C63534" s="276"/>
      <c r="D63534" s="277"/>
      <c r="E63534" s="278"/>
      <c r="F63534" s="279"/>
      <c r="G63534" s="279"/>
      <c r="H63534" s="279"/>
      <c r="I63534" s="280"/>
      <c r="J63534" s="276"/>
    </row>
    <row r="63535" spans="1:10" s="275" customFormat="1" x14ac:dyDescent="0.2">
      <c r="A63535" s="274"/>
      <c r="C63535" s="276"/>
      <c r="D63535" s="277"/>
      <c r="E63535" s="278"/>
      <c r="F63535" s="279"/>
      <c r="G63535" s="279"/>
      <c r="H63535" s="279"/>
      <c r="I63535" s="280"/>
      <c r="J63535" s="276"/>
    </row>
    <row r="63536" spans="1:10" s="275" customFormat="1" x14ac:dyDescent="0.2">
      <c r="A63536" s="274"/>
      <c r="C63536" s="276"/>
      <c r="D63536" s="277"/>
      <c r="E63536" s="278"/>
      <c r="F63536" s="279"/>
      <c r="G63536" s="279"/>
      <c r="H63536" s="279"/>
      <c r="I63536" s="280"/>
      <c r="J63536" s="276"/>
    </row>
    <row r="63537" spans="1:10" s="275" customFormat="1" x14ac:dyDescent="0.2">
      <c r="A63537" s="274"/>
      <c r="C63537" s="276"/>
      <c r="D63537" s="277"/>
      <c r="E63537" s="278"/>
      <c r="F63537" s="279"/>
      <c r="G63537" s="279"/>
      <c r="H63537" s="279"/>
      <c r="I63537" s="280"/>
      <c r="J63537" s="276"/>
    </row>
    <row r="63538" spans="1:10" s="275" customFormat="1" x14ac:dyDescent="0.2">
      <c r="A63538" s="274"/>
      <c r="C63538" s="276"/>
      <c r="D63538" s="277"/>
      <c r="E63538" s="278"/>
      <c r="F63538" s="279"/>
      <c r="G63538" s="279"/>
      <c r="H63538" s="279"/>
      <c r="I63538" s="280"/>
      <c r="J63538" s="276"/>
    </row>
    <row r="63539" spans="1:10" s="275" customFormat="1" x14ac:dyDescent="0.2">
      <c r="A63539" s="274"/>
      <c r="C63539" s="276"/>
      <c r="D63539" s="277"/>
      <c r="E63539" s="278"/>
      <c r="F63539" s="279"/>
      <c r="G63539" s="279"/>
      <c r="H63539" s="279"/>
      <c r="I63539" s="280"/>
      <c r="J63539" s="276"/>
    </row>
    <row r="63540" spans="1:10" s="275" customFormat="1" x14ac:dyDescent="0.2">
      <c r="A63540" s="274"/>
      <c r="C63540" s="276"/>
      <c r="D63540" s="277"/>
      <c r="E63540" s="278"/>
      <c r="F63540" s="279"/>
      <c r="G63540" s="279"/>
      <c r="H63540" s="279"/>
      <c r="I63540" s="280"/>
      <c r="J63540" s="276"/>
    </row>
    <row r="63541" spans="1:10" s="275" customFormat="1" x14ac:dyDescent="0.2">
      <c r="A63541" s="274"/>
      <c r="C63541" s="276"/>
      <c r="D63541" s="277"/>
      <c r="E63541" s="278"/>
      <c r="F63541" s="279"/>
      <c r="G63541" s="279"/>
      <c r="H63541" s="279"/>
      <c r="I63541" s="280"/>
      <c r="J63541" s="276"/>
    </row>
    <row r="63542" spans="1:10" s="275" customFormat="1" x14ac:dyDescent="0.2">
      <c r="A63542" s="274"/>
      <c r="C63542" s="276"/>
      <c r="D63542" s="277"/>
      <c r="E63542" s="278"/>
      <c r="F63542" s="279"/>
      <c r="G63542" s="279"/>
      <c r="H63542" s="279"/>
      <c r="I63542" s="280"/>
      <c r="J63542" s="276"/>
    </row>
    <row r="63543" spans="1:10" s="275" customFormat="1" x14ac:dyDescent="0.2">
      <c r="A63543" s="274"/>
      <c r="C63543" s="276"/>
      <c r="D63543" s="277"/>
      <c r="E63543" s="278"/>
      <c r="F63543" s="279"/>
      <c r="G63543" s="279"/>
      <c r="H63543" s="279"/>
      <c r="I63543" s="280"/>
      <c r="J63543" s="276"/>
    </row>
    <row r="63544" spans="1:10" s="275" customFormat="1" x14ac:dyDescent="0.2">
      <c r="A63544" s="274"/>
      <c r="C63544" s="276"/>
      <c r="D63544" s="277"/>
      <c r="E63544" s="278"/>
      <c r="F63544" s="279"/>
      <c r="G63544" s="279"/>
      <c r="H63544" s="279"/>
      <c r="I63544" s="280"/>
      <c r="J63544" s="276"/>
    </row>
    <row r="63545" spans="1:10" s="275" customFormat="1" x14ac:dyDescent="0.2">
      <c r="A63545" s="274"/>
      <c r="C63545" s="276"/>
      <c r="D63545" s="277"/>
      <c r="E63545" s="278"/>
      <c r="F63545" s="279"/>
      <c r="G63545" s="279"/>
      <c r="H63545" s="279"/>
      <c r="I63545" s="280"/>
      <c r="J63545" s="276"/>
    </row>
    <row r="63546" spans="1:10" s="275" customFormat="1" x14ac:dyDescent="0.2">
      <c r="A63546" s="274"/>
      <c r="C63546" s="276"/>
      <c r="D63546" s="277"/>
      <c r="E63546" s="278"/>
      <c r="F63546" s="279"/>
      <c r="G63546" s="279"/>
      <c r="H63546" s="279"/>
      <c r="I63546" s="280"/>
      <c r="J63546" s="276"/>
    </row>
    <row r="63547" spans="1:10" s="275" customFormat="1" x14ac:dyDescent="0.2">
      <c r="A63547" s="274"/>
      <c r="C63547" s="276"/>
      <c r="D63547" s="277"/>
      <c r="E63547" s="278"/>
      <c r="F63547" s="279"/>
      <c r="G63547" s="279"/>
      <c r="H63547" s="279"/>
      <c r="I63547" s="280"/>
      <c r="J63547" s="276"/>
    </row>
    <row r="63548" spans="1:10" s="275" customFormat="1" x14ac:dyDescent="0.2">
      <c r="A63548" s="274"/>
      <c r="C63548" s="276"/>
      <c r="D63548" s="277"/>
      <c r="E63548" s="278"/>
      <c r="F63548" s="279"/>
      <c r="G63548" s="279"/>
      <c r="H63548" s="279"/>
      <c r="I63548" s="280"/>
      <c r="J63548" s="276"/>
    </row>
    <row r="63549" spans="1:10" s="275" customFormat="1" x14ac:dyDescent="0.2">
      <c r="A63549" s="274"/>
      <c r="C63549" s="276"/>
      <c r="D63549" s="277"/>
      <c r="E63549" s="278"/>
      <c r="F63549" s="279"/>
      <c r="G63549" s="279"/>
      <c r="H63549" s="279"/>
      <c r="I63549" s="280"/>
      <c r="J63549" s="276"/>
    </row>
    <row r="63550" spans="1:10" s="275" customFormat="1" x14ac:dyDescent="0.2">
      <c r="A63550" s="274"/>
      <c r="C63550" s="276"/>
      <c r="D63550" s="277"/>
      <c r="E63550" s="278"/>
      <c r="F63550" s="279"/>
      <c r="G63550" s="279"/>
      <c r="H63550" s="279"/>
      <c r="I63550" s="280"/>
      <c r="J63550" s="276"/>
    </row>
    <row r="63551" spans="1:10" s="275" customFormat="1" x14ac:dyDescent="0.2">
      <c r="A63551" s="274"/>
      <c r="C63551" s="276"/>
      <c r="D63551" s="277"/>
      <c r="E63551" s="278"/>
      <c r="F63551" s="279"/>
      <c r="G63551" s="279"/>
      <c r="H63551" s="279"/>
      <c r="I63551" s="280"/>
      <c r="J63551" s="276"/>
    </row>
    <row r="63552" spans="1:10" s="275" customFormat="1" x14ac:dyDescent="0.2">
      <c r="A63552" s="274"/>
      <c r="C63552" s="276"/>
      <c r="D63552" s="277"/>
      <c r="E63552" s="278"/>
      <c r="F63552" s="279"/>
      <c r="G63552" s="279"/>
      <c r="H63552" s="279"/>
      <c r="I63552" s="280"/>
      <c r="J63552" s="276"/>
    </row>
    <row r="63553" spans="1:10" s="275" customFormat="1" x14ac:dyDescent="0.2">
      <c r="A63553" s="274"/>
      <c r="C63553" s="276"/>
      <c r="D63553" s="277"/>
      <c r="E63553" s="278"/>
      <c r="F63553" s="279"/>
      <c r="G63553" s="279"/>
      <c r="H63553" s="279"/>
      <c r="I63553" s="280"/>
      <c r="J63553" s="276"/>
    </row>
    <row r="63554" spans="1:10" s="275" customFormat="1" x14ac:dyDescent="0.2">
      <c r="A63554" s="274"/>
      <c r="C63554" s="276"/>
      <c r="D63554" s="277"/>
      <c r="E63554" s="278"/>
      <c r="F63554" s="279"/>
      <c r="G63554" s="279"/>
      <c r="H63554" s="279"/>
      <c r="I63554" s="280"/>
      <c r="J63554" s="276"/>
    </row>
    <row r="63555" spans="1:10" s="275" customFormat="1" x14ac:dyDescent="0.2">
      <c r="A63555" s="274"/>
      <c r="C63555" s="276"/>
      <c r="D63555" s="277"/>
      <c r="E63555" s="278"/>
      <c r="F63555" s="279"/>
      <c r="G63555" s="279"/>
      <c r="H63555" s="279"/>
      <c r="I63555" s="280"/>
      <c r="J63555" s="276"/>
    </row>
    <row r="63556" spans="1:10" s="275" customFormat="1" x14ac:dyDescent="0.2">
      <c r="A63556" s="274"/>
      <c r="C63556" s="276"/>
      <c r="D63556" s="277"/>
      <c r="E63556" s="278"/>
      <c r="F63556" s="279"/>
      <c r="G63556" s="279"/>
      <c r="H63556" s="279"/>
      <c r="I63556" s="280"/>
      <c r="J63556" s="276"/>
    </row>
    <row r="63557" spans="1:10" s="275" customFormat="1" x14ac:dyDescent="0.2">
      <c r="A63557" s="274"/>
      <c r="C63557" s="276"/>
      <c r="D63557" s="277"/>
      <c r="E63557" s="278"/>
      <c r="F63557" s="279"/>
      <c r="G63557" s="279"/>
      <c r="H63557" s="279"/>
      <c r="I63557" s="280"/>
      <c r="J63557" s="276"/>
    </row>
    <row r="63558" spans="1:10" s="275" customFormat="1" x14ac:dyDescent="0.2">
      <c r="A63558" s="274"/>
      <c r="C63558" s="276"/>
      <c r="D63558" s="277"/>
      <c r="E63558" s="278"/>
      <c r="F63558" s="279"/>
      <c r="G63558" s="279"/>
      <c r="H63558" s="279"/>
      <c r="I63558" s="280"/>
      <c r="J63558" s="276"/>
    </row>
    <row r="63559" spans="1:10" s="275" customFormat="1" x14ac:dyDescent="0.2">
      <c r="A63559" s="274"/>
      <c r="C63559" s="276"/>
      <c r="D63559" s="277"/>
      <c r="E63559" s="278"/>
      <c r="F63559" s="279"/>
      <c r="G63559" s="279"/>
      <c r="H63559" s="279"/>
      <c r="I63559" s="280"/>
      <c r="J63559" s="276"/>
    </row>
    <row r="63560" spans="1:10" s="275" customFormat="1" x14ac:dyDescent="0.2">
      <c r="A63560" s="274"/>
      <c r="C63560" s="276"/>
      <c r="D63560" s="277"/>
      <c r="E63560" s="278"/>
      <c r="F63560" s="279"/>
      <c r="G63560" s="279"/>
      <c r="H63560" s="279"/>
      <c r="I63560" s="280"/>
      <c r="J63560" s="276"/>
    </row>
    <row r="63561" spans="1:10" s="275" customFormat="1" x14ac:dyDescent="0.2">
      <c r="A63561" s="274"/>
      <c r="C63561" s="276"/>
      <c r="D63561" s="277"/>
      <c r="E63561" s="278"/>
      <c r="F63561" s="279"/>
      <c r="G63561" s="279"/>
      <c r="H63561" s="279"/>
      <c r="I63561" s="280"/>
      <c r="J63561" s="276"/>
    </row>
    <row r="63562" spans="1:10" s="275" customFormat="1" x14ac:dyDescent="0.2">
      <c r="A63562" s="274"/>
      <c r="C63562" s="276"/>
      <c r="D63562" s="277"/>
      <c r="E63562" s="278"/>
      <c r="F63562" s="279"/>
      <c r="G63562" s="279"/>
      <c r="H63562" s="279"/>
      <c r="I63562" s="280"/>
      <c r="J63562" s="276"/>
    </row>
    <row r="63563" spans="1:10" s="275" customFormat="1" x14ac:dyDescent="0.2">
      <c r="A63563" s="274"/>
      <c r="C63563" s="276"/>
      <c r="D63563" s="277"/>
      <c r="E63563" s="278"/>
      <c r="F63563" s="279"/>
      <c r="G63563" s="279"/>
      <c r="H63563" s="279"/>
      <c r="I63563" s="280"/>
      <c r="J63563" s="276"/>
    </row>
    <row r="63564" spans="1:10" s="275" customFormat="1" x14ac:dyDescent="0.2">
      <c r="A63564" s="274"/>
      <c r="C63564" s="276"/>
      <c r="D63564" s="277"/>
      <c r="E63564" s="278"/>
      <c r="F63564" s="279"/>
      <c r="G63564" s="279"/>
      <c r="H63564" s="279"/>
      <c r="I63564" s="280"/>
      <c r="J63564" s="276"/>
    </row>
    <row r="63565" spans="1:10" s="275" customFormat="1" x14ac:dyDescent="0.2">
      <c r="A63565" s="274"/>
      <c r="C63565" s="276"/>
      <c r="D63565" s="277"/>
      <c r="E63565" s="278"/>
      <c r="F63565" s="279"/>
      <c r="G63565" s="279"/>
      <c r="H63565" s="279"/>
      <c r="I63565" s="280"/>
      <c r="J63565" s="276"/>
    </row>
    <row r="63566" spans="1:10" s="275" customFormat="1" x14ac:dyDescent="0.2">
      <c r="A63566" s="274"/>
      <c r="C63566" s="276"/>
      <c r="D63566" s="277"/>
      <c r="E63566" s="278"/>
      <c r="F63566" s="279"/>
      <c r="G63566" s="279"/>
      <c r="H63566" s="279"/>
      <c r="I63566" s="280"/>
      <c r="J63566" s="276"/>
    </row>
    <row r="63567" spans="1:10" s="275" customFormat="1" x14ac:dyDescent="0.2">
      <c r="A63567" s="274"/>
      <c r="C63567" s="276"/>
      <c r="D63567" s="277"/>
      <c r="E63567" s="278"/>
      <c r="F63567" s="279"/>
      <c r="G63567" s="279"/>
      <c r="H63567" s="279"/>
      <c r="I63567" s="280"/>
      <c r="J63567" s="276"/>
    </row>
    <row r="63568" spans="1:10" s="275" customFormat="1" x14ac:dyDescent="0.2">
      <c r="A63568" s="274"/>
      <c r="C63568" s="276"/>
      <c r="D63568" s="277"/>
      <c r="E63568" s="278"/>
      <c r="F63568" s="279"/>
      <c r="G63568" s="279"/>
      <c r="H63568" s="279"/>
      <c r="I63568" s="280"/>
      <c r="J63568" s="276"/>
    </row>
    <row r="63569" spans="1:10" s="275" customFormat="1" x14ac:dyDescent="0.2">
      <c r="A63569" s="274"/>
      <c r="C63569" s="276"/>
      <c r="D63569" s="277"/>
      <c r="E63569" s="278"/>
      <c r="F63569" s="279"/>
      <c r="G63569" s="279"/>
      <c r="H63569" s="279"/>
      <c r="I63569" s="280"/>
      <c r="J63569" s="276"/>
    </row>
    <row r="63570" spans="1:10" s="275" customFormat="1" x14ac:dyDescent="0.2">
      <c r="A63570" s="274"/>
      <c r="C63570" s="276"/>
      <c r="D63570" s="277"/>
      <c r="E63570" s="278"/>
      <c r="F63570" s="279"/>
      <c r="G63570" s="279"/>
      <c r="H63570" s="279"/>
      <c r="I63570" s="280"/>
      <c r="J63570" s="276"/>
    </row>
    <row r="63571" spans="1:10" s="275" customFormat="1" x14ac:dyDescent="0.2">
      <c r="A63571" s="274"/>
      <c r="C63571" s="276"/>
      <c r="D63571" s="277"/>
      <c r="E63571" s="278"/>
      <c r="F63571" s="279"/>
      <c r="G63571" s="279"/>
      <c r="H63571" s="279"/>
      <c r="I63571" s="280"/>
      <c r="J63571" s="276"/>
    </row>
    <row r="63572" spans="1:10" s="275" customFormat="1" x14ac:dyDescent="0.2">
      <c r="A63572" s="274"/>
      <c r="C63572" s="276"/>
      <c r="D63572" s="277"/>
      <c r="E63572" s="278"/>
      <c r="F63572" s="279"/>
      <c r="G63572" s="279"/>
      <c r="H63572" s="279"/>
      <c r="I63572" s="280"/>
      <c r="J63572" s="276"/>
    </row>
    <row r="63573" spans="1:10" s="275" customFormat="1" x14ac:dyDescent="0.2">
      <c r="A63573" s="274"/>
      <c r="C63573" s="276"/>
      <c r="D63573" s="277"/>
      <c r="E63573" s="278"/>
      <c r="F63573" s="279"/>
      <c r="G63573" s="279"/>
      <c r="H63573" s="279"/>
      <c r="I63573" s="280"/>
      <c r="J63573" s="276"/>
    </row>
    <row r="63574" spans="1:10" s="275" customFormat="1" x14ac:dyDescent="0.2">
      <c r="A63574" s="274"/>
      <c r="C63574" s="276"/>
      <c r="D63574" s="277"/>
      <c r="E63574" s="278"/>
      <c r="F63574" s="279"/>
      <c r="G63574" s="279"/>
      <c r="H63574" s="279"/>
      <c r="I63574" s="280"/>
      <c r="J63574" s="276"/>
    </row>
    <row r="63575" spans="1:10" s="275" customFormat="1" x14ac:dyDescent="0.2">
      <c r="A63575" s="274"/>
      <c r="C63575" s="276"/>
      <c r="D63575" s="277"/>
      <c r="E63575" s="278"/>
      <c r="F63575" s="279"/>
      <c r="G63575" s="279"/>
      <c r="H63575" s="279"/>
      <c r="I63575" s="280"/>
      <c r="J63575" s="276"/>
    </row>
    <row r="63576" spans="1:10" s="275" customFormat="1" x14ac:dyDescent="0.2">
      <c r="A63576" s="274"/>
      <c r="C63576" s="276"/>
      <c r="D63576" s="277"/>
      <c r="E63576" s="278"/>
      <c r="F63576" s="279"/>
      <c r="G63576" s="279"/>
      <c r="H63576" s="279"/>
      <c r="I63576" s="280"/>
      <c r="J63576" s="276"/>
    </row>
    <row r="63577" spans="1:10" s="275" customFormat="1" x14ac:dyDescent="0.2">
      <c r="A63577" s="274"/>
      <c r="C63577" s="276"/>
      <c r="D63577" s="277"/>
      <c r="E63577" s="278"/>
      <c r="F63577" s="279"/>
      <c r="G63577" s="279"/>
      <c r="H63577" s="279"/>
      <c r="I63577" s="280"/>
      <c r="J63577" s="276"/>
    </row>
    <row r="63578" spans="1:10" s="275" customFormat="1" x14ac:dyDescent="0.2">
      <c r="A63578" s="274"/>
      <c r="C63578" s="276"/>
      <c r="D63578" s="277"/>
      <c r="E63578" s="278"/>
      <c r="F63578" s="279"/>
      <c r="G63578" s="279"/>
      <c r="H63578" s="279"/>
      <c r="I63578" s="280"/>
      <c r="J63578" s="276"/>
    </row>
    <row r="63579" spans="1:10" s="275" customFormat="1" x14ac:dyDescent="0.2">
      <c r="A63579" s="274"/>
      <c r="C63579" s="276"/>
      <c r="D63579" s="277"/>
      <c r="E63579" s="278"/>
      <c r="F63579" s="279"/>
      <c r="G63579" s="279"/>
      <c r="H63579" s="279"/>
      <c r="I63579" s="280"/>
      <c r="J63579" s="276"/>
    </row>
    <row r="63580" spans="1:10" s="275" customFormat="1" x14ac:dyDescent="0.2">
      <c r="A63580" s="274"/>
      <c r="C63580" s="276"/>
      <c r="D63580" s="277"/>
      <c r="E63580" s="278"/>
      <c r="F63580" s="279"/>
      <c r="G63580" s="279"/>
      <c r="H63580" s="279"/>
      <c r="I63580" s="280"/>
      <c r="J63580" s="276"/>
    </row>
    <row r="63581" spans="1:10" s="275" customFormat="1" x14ac:dyDescent="0.2">
      <c r="A63581" s="274"/>
      <c r="C63581" s="276"/>
      <c r="D63581" s="277"/>
      <c r="E63581" s="278"/>
      <c r="F63581" s="279"/>
      <c r="G63581" s="279"/>
      <c r="H63581" s="279"/>
      <c r="I63581" s="280"/>
      <c r="J63581" s="276"/>
    </row>
    <row r="63582" spans="1:10" s="275" customFormat="1" x14ac:dyDescent="0.2">
      <c r="A63582" s="274"/>
      <c r="C63582" s="276"/>
      <c r="D63582" s="277"/>
      <c r="E63582" s="278"/>
      <c r="F63582" s="279"/>
      <c r="G63582" s="279"/>
      <c r="H63582" s="279"/>
      <c r="I63582" s="280"/>
      <c r="J63582" s="276"/>
    </row>
    <row r="63583" spans="1:10" s="275" customFormat="1" x14ac:dyDescent="0.2">
      <c r="A63583" s="274"/>
      <c r="C63583" s="276"/>
      <c r="D63583" s="277"/>
      <c r="E63583" s="278"/>
      <c r="F63583" s="279"/>
      <c r="G63583" s="279"/>
      <c r="H63583" s="279"/>
      <c r="I63583" s="280"/>
      <c r="J63583" s="276"/>
    </row>
    <row r="63584" spans="1:10" s="275" customFormat="1" x14ac:dyDescent="0.2">
      <c r="A63584" s="274"/>
      <c r="C63584" s="276"/>
      <c r="D63584" s="277"/>
      <c r="E63584" s="278"/>
      <c r="F63584" s="279"/>
      <c r="G63584" s="279"/>
      <c r="H63584" s="279"/>
      <c r="I63584" s="280"/>
      <c r="J63584" s="276"/>
    </row>
    <row r="63585" spans="1:10" s="275" customFormat="1" x14ac:dyDescent="0.2">
      <c r="A63585" s="274"/>
      <c r="C63585" s="276"/>
      <c r="D63585" s="277"/>
      <c r="E63585" s="278"/>
      <c r="F63585" s="279"/>
      <c r="G63585" s="279"/>
      <c r="H63585" s="279"/>
      <c r="I63585" s="280"/>
      <c r="J63585" s="276"/>
    </row>
    <row r="63586" spans="1:10" s="275" customFormat="1" x14ac:dyDescent="0.2">
      <c r="A63586" s="274"/>
      <c r="C63586" s="276"/>
      <c r="D63586" s="277"/>
      <c r="E63586" s="278"/>
      <c r="F63586" s="279"/>
      <c r="G63586" s="279"/>
      <c r="H63586" s="279"/>
      <c r="I63586" s="280"/>
      <c r="J63586" s="276"/>
    </row>
    <row r="63587" spans="1:10" s="275" customFormat="1" x14ac:dyDescent="0.2">
      <c r="A63587" s="274"/>
      <c r="C63587" s="276"/>
      <c r="D63587" s="277"/>
      <c r="E63587" s="278"/>
      <c r="F63587" s="279"/>
      <c r="G63587" s="279"/>
      <c r="H63587" s="279"/>
      <c r="I63587" s="280"/>
      <c r="J63587" s="276"/>
    </row>
    <row r="63588" spans="1:10" s="275" customFormat="1" x14ac:dyDescent="0.2">
      <c r="A63588" s="274"/>
      <c r="C63588" s="276"/>
      <c r="D63588" s="277"/>
      <c r="E63588" s="278"/>
      <c r="F63588" s="279"/>
      <c r="G63588" s="279"/>
      <c r="H63588" s="279"/>
      <c r="I63588" s="280"/>
      <c r="J63588" s="276"/>
    </row>
    <row r="63589" spans="1:10" s="275" customFormat="1" x14ac:dyDescent="0.2">
      <c r="A63589" s="274"/>
      <c r="C63589" s="276"/>
      <c r="D63589" s="277"/>
      <c r="E63589" s="278"/>
      <c r="F63589" s="279"/>
      <c r="G63589" s="279"/>
      <c r="H63589" s="279"/>
      <c r="I63589" s="280"/>
      <c r="J63589" s="276"/>
    </row>
    <row r="63590" spans="1:10" s="275" customFormat="1" x14ac:dyDescent="0.2">
      <c r="A63590" s="274"/>
      <c r="C63590" s="276"/>
      <c r="D63590" s="277"/>
      <c r="E63590" s="278"/>
      <c r="F63590" s="279"/>
      <c r="G63590" s="279"/>
      <c r="H63590" s="279"/>
      <c r="I63590" s="280"/>
      <c r="J63590" s="276"/>
    </row>
    <row r="63591" spans="1:10" s="275" customFormat="1" x14ac:dyDescent="0.2">
      <c r="A63591" s="274"/>
      <c r="C63591" s="276"/>
      <c r="D63591" s="277"/>
      <c r="E63591" s="278"/>
      <c r="F63591" s="279"/>
      <c r="G63591" s="279"/>
      <c r="H63591" s="279"/>
      <c r="I63591" s="280"/>
      <c r="J63591" s="276"/>
    </row>
    <row r="63592" spans="1:10" s="275" customFormat="1" x14ac:dyDescent="0.2">
      <c r="A63592" s="274"/>
      <c r="C63592" s="276"/>
      <c r="D63592" s="277"/>
      <c r="E63592" s="278"/>
      <c r="F63592" s="279"/>
      <c r="G63592" s="279"/>
      <c r="H63592" s="279"/>
      <c r="I63592" s="280"/>
      <c r="J63592" s="276"/>
    </row>
    <row r="63593" spans="1:10" s="275" customFormat="1" x14ac:dyDescent="0.2">
      <c r="A63593" s="274"/>
      <c r="C63593" s="276"/>
      <c r="D63593" s="277"/>
      <c r="E63593" s="278"/>
      <c r="F63593" s="279"/>
      <c r="G63593" s="279"/>
      <c r="H63593" s="279"/>
      <c r="I63593" s="280"/>
      <c r="J63593" s="276"/>
    </row>
    <row r="63594" spans="1:10" s="275" customFormat="1" x14ac:dyDescent="0.2">
      <c r="A63594" s="274"/>
      <c r="C63594" s="276"/>
      <c r="D63594" s="277"/>
      <c r="E63594" s="278"/>
      <c r="F63594" s="279"/>
      <c r="G63594" s="279"/>
      <c r="H63594" s="279"/>
      <c r="I63594" s="280"/>
      <c r="J63594" s="276"/>
    </row>
    <row r="63595" spans="1:10" s="275" customFormat="1" x14ac:dyDescent="0.2">
      <c r="A63595" s="274"/>
      <c r="C63595" s="276"/>
      <c r="D63595" s="277"/>
      <c r="E63595" s="278"/>
      <c r="F63595" s="279"/>
      <c r="G63595" s="279"/>
      <c r="H63595" s="279"/>
      <c r="I63595" s="280"/>
      <c r="J63595" s="276"/>
    </row>
    <row r="63596" spans="1:10" s="275" customFormat="1" x14ac:dyDescent="0.2">
      <c r="A63596" s="274"/>
      <c r="C63596" s="276"/>
      <c r="D63596" s="277"/>
      <c r="E63596" s="278"/>
      <c r="F63596" s="279"/>
      <c r="G63596" s="279"/>
      <c r="H63596" s="279"/>
      <c r="I63596" s="280"/>
      <c r="J63596" s="276"/>
    </row>
    <row r="63597" spans="1:10" s="275" customFormat="1" x14ac:dyDescent="0.2">
      <c r="A63597" s="274"/>
      <c r="C63597" s="276"/>
      <c r="D63597" s="277"/>
      <c r="E63597" s="278"/>
      <c r="F63597" s="279"/>
      <c r="G63597" s="279"/>
      <c r="H63597" s="279"/>
      <c r="I63597" s="280"/>
      <c r="J63597" s="276"/>
    </row>
    <row r="63598" spans="1:10" s="275" customFormat="1" x14ac:dyDescent="0.2">
      <c r="A63598" s="274"/>
      <c r="C63598" s="276"/>
      <c r="D63598" s="277"/>
      <c r="E63598" s="278"/>
      <c r="F63598" s="279"/>
      <c r="G63598" s="279"/>
      <c r="H63598" s="279"/>
      <c r="I63598" s="280"/>
      <c r="J63598" s="276"/>
    </row>
    <row r="63599" spans="1:10" s="275" customFormat="1" x14ac:dyDescent="0.2">
      <c r="A63599" s="274"/>
      <c r="C63599" s="276"/>
      <c r="D63599" s="277"/>
      <c r="E63599" s="278"/>
      <c r="F63599" s="279"/>
      <c r="G63599" s="279"/>
      <c r="H63599" s="279"/>
      <c r="I63599" s="280"/>
      <c r="J63599" s="276"/>
    </row>
    <row r="63600" spans="1:10" s="275" customFormat="1" x14ac:dyDescent="0.2">
      <c r="A63600" s="274"/>
      <c r="C63600" s="276"/>
      <c r="D63600" s="277"/>
      <c r="E63600" s="278"/>
      <c r="F63600" s="279"/>
      <c r="G63600" s="279"/>
      <c r="H63600" s="279"/>
      <c r="I63600" s="280"/>
      <c r="J63600" s="276"/>
    </row>
    <row r="63601" spans="1:10" s="275" customFormat="1" x14ac:dyDescent="0.2">
      <c r="A63601" s="274"/>
      <c r="C63601" s="276"/>
      <c r="D63601" s="277"/>
      <c r="E63601" s="278"/>
      <c r="F63601" s="279"/>
      <c r="G63601" s="279"/>
      <c r="H63601" s="279"/>
      <c r="I63601" s="280"/>
      <c r="J63601" s="276"/>
    </row>
    <row r="63602" spans="1:10" s="275" customFormat="1" x14ac:dyDescent="0.2">
      <c r="A63602" s="274"/>
      <c r="C63602" s="276"/>
      <c r="D63602" s="277"/>
      <c r="E63602" s="278"/>
      <c r="F63602" s="279"/>
      <c r="G63602" s="279"/>
      <c r="H63602" s="279"/>
      <c r="I63602" s="280"/>
      <c r="J63602" s="276"/>
    </row>
    <row r="63603" spans="1:10" s="275" customFormat="1" x14ac:dyDescent="0.2">
      <c r="A63603" s="274"/>
      <c r="C63603" s="276"/>
      <c r="D63603" s="277"/>
      <c r="E63603" s="278"/>
      <c r="F63603" s="279"/>
      <c r="G63603" s="279"/>
      <c r="H63603" s="279"/>
      <c r="I63603" s="280"/>
      <c r="J63603" s="276"/>
    </row>
    <row r="63604" spans="1:10" s="275" customFormat="1" x14ac:dyDescent="0.2">
      <c r="A63604" s="274"/>
      <c r="C63604" s="276"/>
      <c r="D63604" s="277"/>
      <c r="E63604" s="278"/>
      <c r="F63604" s="279"/>
      <c r="G63604" s="279"/>
      <c r="H63604" s="279"/>
      <c r="I63604" s="280"/>
      <c r="J63604" s="276"/>
    </row>
    <row r="63605" spans="1:10" s="275" customFormat="1" x14ac:dyDescent="0.2">
      <c r="A63605" s="274"/>
      <c r="C63605" s="276"/>
      <c r="D63605" s="277"/>
      <c r="E63605" s="278"/>
      <c r="F63605" s="279"/>
      <c r="G63605" s="279"/>
      <c r="H63605" s="279"/>
      <c r="I63605" s="280"/>
      <c r="J63605" s="276"/>
    </row>
    <row r="63606" spans="1:10" s="275" customFormat="1" x14ac:dyDescent="0.2">
      <c r="A63606" s="274"/>
      <c r="C63606" s="276"/>
      <c r="D63606" s="277"/>
      <c r="E63606" s="278"/>
      <c r="F63606" s="279"/>
      <c r="G63606" s="279"/>
      <c r="H63606" s="279"/>
      <c r="I63606" s="280"/>
      <c r="J63606" s="276"/>
    </row>
    <row r="63607" spans="1:10" s="275" customFormat="1" x14ac:dyDescent="0.2">
      <c r="A63607" s="274"/>
      <c r="C63607" s="276"/>
      <c r="D63607" s="277"/>
      <c r="E63607" s="278"/>
      <c r="F63607" s="279"/>
      <c r="G63607" s="279"/>
      <c r="H63607" s="279"/>
      <c r="I63607" s="280"/>
      <c r="J63607" s="276"/>
    </row>
    <row r="63608" spans="1:10" s="275" customFormat="1" x14ac:dyDescent="0.2">
      <c r="A63608" s="274"/>
      <c r="C63608" s="276"/>
      <c r="D63608" s="277"/>
      <c r="E63608" s="278"/>
      <c r="F63608" s="279"/>
      <c r="G63608" s="279"/>
      <c r="H63608" s="279"/>
      <c r="I63608" s="280"/>
      <c r="J63608" s="276"/>
    </row>
    <row r="63609" spans="1:10" s="275" customFormat="1" x14ac:dyDescent="0.2">
      <c r="A63609" s="274"/>
      <c r="C63609" s="276"/>
      <c r="D63609" s="277"/>
      <c r="E63609" s="278"/>
      <c r="F63609" s="279"/>
      <c r="G63609" s="279"/>
      <c r="H63609" s="279"/>
      <c r="I63609" s="280"/>
      <c r="J63609" s="276"/>
    </row>
    <row r="63610" spans="1:10" s="275" customFormat="1" x14ac:dyDescent="0.2">
      <c r="A63610" s="274"/>
      <c r="C63610" s="276"/>
      <c r="D63610" s="277"/>
      <c r="E63610" s="278"/>
      <c r="F63610" s="279"/>
      <c r="G63610" s="279"/>
      <c r="H63610" s="279"/>
      <c r="I63610" s="280"/>
      <c r="J63610" s="276"/>
    </row>
    <row r="63611" spans="1:10" s="275" customFormat="1" x14ac:dyDescent="0.2">
      <c r="A63611" s="274"/>
      <c r="C63611" s="276"/>
      <c r="D63611" s="277"/>
      <c r="E63611" s="278"/>
      <c r="F63611" s="279"/>
      <c r="G63611" s="279"/>
      <c r="H63611" s="279"/>
      <c r="I63611" s="280"/>
      <c r="J63611" s="276"/>
    </row>
    <row r="63612" spans="1:10" s="275" customFormat="1" x14ac:dyDescent="0.2">
      <c r="A63612" s="274"/>
      <c r="C63612" s="276"/>
      <c r="D63612" s="277"/>
      <c r="E63612" s="278"/>
      <c r="F63612" s="279"/>
      <c r="G63612" s="279"/>
      <c r="H63612" s="279"/>
      <c r="I63612" s="280"/>
      <c r="J63612" s="276"/>
    </row>
    <row r="63613" spans="1:10" s="275" customFormat="1" x14ac:dyDescent="0.2">
      <c r="A63613" s="274"/>
      <c r="C63613" s="276"/>
      <c r="D63613" s="277"/>
      <c r="E63613" s="278"/>
      <c r="F63613" s="279"/>
      <c r="G63613" s="279"/>
      <c r="H63613" s="279"/>
      <c r="I63613" s="280"/>
      <c r="J63613" s="276"/>
    </row>
    <row r="63614" spans="1:10" s="275" customFormat="1" x14ac:dyDescent="0.2">
      <c r="A63614" s="274"/>
      <c r="C63614" s="276"/>
      <c r="D63614" s="277"/>
      <c r="E63614" s="278"/>
      <c r="F63614" s="279"/>
      <c r="G63614" s="279"/>
      <c r="H63614" s="279"/>
      <c r="I63614" s="280"/>
      <c r="J63614" s="276"/>
    </row>
    <row r="63615" spans="1:10" s="275" customFormat="1" x14ac:dyDescent="0.2">
      <c r="A63615" s="274"/>
      <c r="C63615" s="276"/>
      <c r="D63615" s="277"/>
      <c r="E63615" s="278"/>
      <c r="F63615" s="279"/>
      <c r="G63615" s="279"/>
      <c r="H63615" s="279"/>
      <c r="I63615" s="280"/>
      <c r="J63615" s="276"/>
    </row>
    <row r="63616" spans="1:10" s="275" customFormat="1" x14ac:dyDescent="0.2">
      <c r="A63616" s="274"/>
      <c r="C63616" s="276"/>
      <c r="D63616" s="277"/>
      <c r="E63616" s="278"/>
      <c r="F63616" s="279"/>
      <c r="G63616" s="279"/>
      <c r="H63616" s="279"/>
      <c r="I63616" s="280"/>
      <c r="J63616" s="276"/>
    </row>
    <row r="63617" spans="1:10" s="275" customFormat="1" x14ac:dyDescent="0.2">
      <c r="A63617" s="274"/>
      <c r="C63617" s="276"/>
      <c r="D63617" s="277"/>
      <c r="E63617" s="278"/>
      <c r="F63617" s="279"/>
      <c r="G63617" s="279"/>
      <c r="H63617" s="279"/>
      <c r="I63617" s="280"/>
      <c r="J63617" s="276"/>
    </row>
    <row r="63618" spans="1:10" s="275" customFormat="1" x14ac:dyDescent="0.2">
      <c r="A63618" s="274"/>
      <c r="C63618" s="276"/>
      <c r="D63618" s="277"/>
      <c r="E63618" s="278"/>
      <c r="F63618" s="279"/>
      <c r="G63618" s="279"/>
      <c r="H63618" s="279"/>
      <c r="I63618" s="280"/>
      <c r="J63618" s="276"/>
    </row>
    <row r="63619" spans="1:10" s="275" customFormat="1" x14ac:dyDescent="0.2">
      <c r="A63619" s="274"/>
      <c r="C63619" s="276"/>
      <c r="D63619" s="277"/>
      <c r="E63619" s="278"/>
      <c r="F63619" s="279"/>
      <c r="G63619" s="279"/>
      <c r="H63619" s="279"/>
      <c r="I63619" s="280"/>
      <c r="J63619" s="276"/>
    </row>
    <row r="63620" spans="1:10" s="275" customFormat="1" x14ac:dyDescent="0.2">
      <c r="A63620" s="274"/>
      <c r="C63620" s="276"/>
      <c r="D63620" s="277"/>
      <c r="E63620" s="278"/>
      <c r="F63620" s="279"/>
      <c r="G63620" s="279"/>
      <c r="H63620" s="279"/>
      <c r="I63620" s="280"/>
      <c r="J63620" s="276"/>
    </row>
    <row r="63621" spans="1:10" s="275" customFormat="1" x14ac:dyDescent="0.2">
      <c r="A63621" s="274"/>
      <c r="C63621" s="276"/>
      <c r="D63621" s="277"/>
      <c r="E63621" s="278"/>
      <c r="F63621" s="279"/>
      <c r="G63621" s="279"/>
      <c r="H63621" s="279"/>
      <c r="I63621" s="280"/>
      <c r="J63621" s="276"/>
    </row>
    <row r="63622" spans="1:10" s="275" customFormat="1" x14ac:dyDescent="0.2">
      <c r="A63622" s="274"/>
      <c r="C63622" s="276"/>
      <c r="D63622" s="277"/>
      <c r="E63622" s="278"/>
      <c r="F63622" s="279"/>
      <c r="G63622" s="279"/>
      <c r="H63622" s="279"/>
      <c r="I63622" s="280"/>
      <c r="J63622" s="276"/>
    </row>
    <row r="63623" spans="1:10" s="275" customFormat="1" x14ac:dyDescent="0.2">
      <c r="A63623" s="274"/>
      <c r="C63623" s="276"/>
      <c r="D63623" s="277"/>
      <c r="E63623" s="278"/>
      <c r="F63623" s="279"/>
      <c r="G63623" s="279"/>
      <c r="H63623" s="279"/>
      <c r="I63623" s="280"/>
      <c r="J63623" s="276"/>
    </row>
    <row r="63624" spans="1:10" s="275" customFormat="1" x14ac:dyDescent="0.2">
      <c r="A63624" s="274"/>
      <c r="C63624" s="276"/>
      <c r="D63624" s="277"/>
      <c r="E63624" s="278"/>
      <c r="F63624" s="279"/>
      <c r="G63624" s="279"/>
      <c r="H63624" s="279"/>
      <c r="I63624" s="280"/>
      <c r="J63624" s="276"/>
    </row>
    <row r="63625" spans="1:10" s="275" customFormat="1" x14ac:dyDescent="0.2">
      <c r="A63625" s="274"/>
      <c r="C63625" s="276"/>
      <c r="D63625" s="277"/>
      <c r="E63625" s="278"/>
      <c r="F63625" s="279"/>
      <c r="G63625" s="279"/>
      <c r="H63625" s="279"/>
      <c r="I63625" s="280"/>
      <c r="J63625" s="276"/>
    </row>
    <row r="63626" spans="1:10" s="275" customFormat="1" x14ac:dyDescent="0.2">
      <c r="A63626" s="274"/>
      <c r="C63626" s="276"/>
      <c r="D63626" s="277"/>
      <c r="E63626" s="278"/>
      <c r="F63626" s="279"/>
      <c r="G63626" s="279"/>
      <c r="H63626" s="279"/>
      <c r="I63626" s="280"/>
      <c r="J63626" s="276"/>
    </row>
    <row r="63627" spans="1:10" s="275" customFormat="1" x14ac:dyDescent="0.2">
      <c r="A63627" s="274"/>
      <c r="C63627" s="276"/>
      <c r="D63627" s="277"/>
      <c r="E63627" s="278"/>
      <c r="F63627" s="279"/>
      <c r="G63627" s="279"/>
      <c r="H63627" s="279"/>
      <c r="I63627" s="280"/>
      <c r="J63627" s="276"/>
    </row>
    <row r="63628" spans="1:10" s="275" customFormat="1" x14ac:dyDescent="0.2">
      <c r="A63628" s="274"/>
      <c r="C63628" s="276"/>
      <c r="D63628" s="277"/>
      <c r="E63628" s="278"/>
      <c r="F63628" s="279"/>
      <c r="G63628" s="279"/>
      <c r="H63628" s="279"/>
      <c r="I63628" s="280"/>
      <c r="J63628" s="276"/>
    </row>
    <row r="63629" spans="1:10" s="275" customFormat="1" x14ac:dyDescent="0.2">
      <c r="A63629" s="274"/>
      <c r="C63629" s="276"/>
      <c r="D63629" s="277"/>
      <c r="E63629" s="278"/>
      <c r="F63629" s="279"/>
      <c r="G63629" s="279"/>
      <c r="H63629" s="279"/>
      <c r="I63629" s="280"/>
      <c r="J63629" s="276"/>
    </row>
    <row r="63630" spans="1:10" s="275" customFormat="1" x14ac:dyDescent="0.2">
      <c r="A63630" s="274"/>
      <c r="C63630" s="276"/>
      <c r="D63630" s="277"/>
      <c r="E63630" s="278"/>
      <c r="F63630" s="279"/>
      <c r="G63630" s="279"/>
      <c r="H63630" s="279"/>
      <c r="I63630" s="280"/>
      <c r="J63630" s="276"/>
    </row>
    <row r="63631" spans="1:10" s="275" customFormat="1" x14ac:dyDescent="0.2">
      <c r="A63631" s="274"/>
      <c r="C63631" s="276"/>
      <c r="D63631" s="277"/>
      <c r="E63631" s="278"/>
      <c r="F63631" s="279"/>
      <c r="G63631" s="279"/>
      <c r="H63631" s="279"/>
      <c r="I63631" s="280"/>
      <c r="J63631" s="276"/>
    </row>
    <row r="63632" spans="1:10" s="275" customFormat="1" x14ac:dyDescent="0.2">
      <c r="A63632" s="274"/>
      <c r="C63632" s="276"/>
      <c r="D63632" s="277"/>
      <c r="E63632" s="278"/>
      <c r="F63632" s="279"/>
      <c r="G63632" s="279"/>
      <c r="H63632" s="279"/>
      <c r="I63632" s="280"/>
      <c r="J63632" s="276"/>
    </row>
    <row r="63633" spans="1:10" s="275" customFormat="1" x14ac:dyDescent="0.2">
      <c r="A63633" s="274"/>
      <c r="C63633" s="276"/>
      <c r="D63633" s="277"/>
      <c r="E63633" s="278"/>
      <c r="F63633" s="279"/>
      <c r="G63633" s="279"/>
      <c r="H63633" s="279"/>
      <c r="I63633" s="280"/>
      <c r="J63633" s="276"/>
    </row>
    <row r="63634" spans="1:10" s="275" customFormat="1" x14ac:dyDescent="0.2">
      <c r="A63634" s="274"/>
      <c r="C63634" s="276"/>
      <c r="D63634" s="277"/>
      <c r="E63634" s="278"/>
      <c r="F63634" s="279"/>
      <c r="G63634" s="279"/>
      <c r="H63634" s="279"/>
      <c r="I63634" s="280"/>
      <c r="J63634" s="276"/>
    </row>
    <row r="63635" spans="1:10" s="275" customFormat="1" x14ac:dyDescent="0.2">
      <c r="A63635" s="274"/>
      <c r="C63635" s="276"/>
      <c r="D63635" s="277"/>
      <c r="E63635" s="278"/>
      <c r="F63635" s="279"/>
      <c r="G63635" s="279"/>
      <c r="H63635" s="279"/>
      <c r="I63635" s="280"/>
      <c r="J63635" s="276"/>
    </row>
    <row r="63636" spans="1:10" s="275" customFormat="1" x14ac:dyDescent="0.2">
      <c r="A63636" s="274"/>
      <c r="C63636" s="276"/>
      <c r="D63636" s="277"/>
      <c r="E63636" s="278"/>
      <c r="F63636" s="279"/>
      <c r="G63636" s="279"/>
      <c r="H63636" s="279"/>
      <c r="I63636" s="280"/>
      <c r="J63636" s="276"/>
    </row>
    <row r="63637" spans="1:10" s="275" customFormat="1" x14ac:dyDescent="0.2">
      <c r="A63637" s="274"/>
      <c r="C63637" s="276"/>
      <c r="D63637" s="277"/>
      <c r="E63637" s="278"/>
      <c r="F63637" s="279"/>
      <c r="G63637" s="279"/>
      <c r="H63637" s="279"/>
      <c r="I63637" s="280"/>
      <c r="J63637" s="276"/>
    </row>
    <row r="63638" spans="1:10" s="275" customFormat="1" x14ac:dyDescent="0.2">
      <c r="A63638" s="274"/>
      <c r="C63638" s="276"/>
      <c r="D63638" s="277"/>
      <c r="E63638" s="278"/>
      <c r="F63638" s="279"/>
      <c r="G63638" s="279"/>
      <c r="H63638" s="279"/>
      <c r="I63638" s="280"/>
      <c r="J63638" s="276"/>
    </row>
    <row r="63639" spans="1:10" s="275" customFormat="1" x14ac:dyDescent="0.2">
      <c r="A63639" s="274"/>
      <c r="C63639" s="276"/>
      <c r="D63639" s="277"/>
      <c r="E63639" s="278"/>
      <c r="F63639" s="279"/>
      <c r="G63639" s="279"/>
      <c r="H63639" s="279"/>
      <c r="I63639" s="280"/>
      <c r="J63639" s="276"/>
    </row>
    <row r="63640" spans="1:10" s="275" customFormat="1" x14ac:dyDescent="0.2">
      <c r="A63640" s="274"/>
      <c r="C63640" s="276"/>
      <c r="D63640" s="277"/>
      <c r="E63640" s="278"/>
      <c r="F63640" s="279"/>
      <c r="G63640" s="279"/>
      <c r="H63640" s="279"/>
      <c r="I63640" s="280"/>
      <c r="J63640" s="276"/>
    </row>
    <row r="63641" spans="1:10" s="275" customFormat="1" x14ac:dyDescent="0.2">
      <c r="A63641" s="274"/>
      <c r="C63641" s="276"/>
      <c r="D63641" s="277"/>
      <c r="E63641" s="278"/>
      <c r="F63641" s="279"/>
      <c r="G63641" s="279"/>
      <c r="H63641" s="279"/>
      <c r="I63641" s="280"/>
      <c r="J63641" s="276"/>
    </row>
    <row r="63642" spans="1:10" s="275" customFormat="1" x14ac:dyDescent="0.2">
      <c r="A63642" s="274"/>
      <c r="C63642" s="276"/>
      <c r="D63642" s="277"/>
      <c r="E63642" s="278"/>
      <c r="F63642" s="279"/>
      <c r="G63642" s="279"/>
      <c r="H63642" s="279"/>
      <c r="I63642" s="280"/>
      <c r="J63642" s="276"/>
    </row>
    <row r="63643" spans="1:10" s="275" customFormat="1" x14ac:dyDescent="0.2">
      <c r="A63643" s="274"/>
      <c r="C63643" s="276"/>
      <c r="D63643" s="277"/>
      <c r="E63643" s="278"/>
      <c r="F63643" s="279"/>
      <c r="G63643" s="279"/>
      <c r="H63643" s="279"/>
      <c r="I63643" s="280"/>
      <c r="J63643" s="276"/>
    </row>
    <row r="63644" spans="1:10" s="275" customFormat="1" x14ac:dyDescent="0.2">
      <c r="A63644" s="274"/>
      <c r="C63644" s="276"/>
      <c r="D63644" s="277"/>
      <c r="E63644" s="278"/>
      <c r="F63644" s="279"/>
      <c r="G63644" s="279"/>
      <c r="H63644" s="279"/>
      <c r="I63644" s="280"/>
      <c r="J63644" s="276"/>
    </row>
    <row r="63645" spans="1:10" s="275" customFormat="1" x14ac:dyDescent="0.2">
      <c r="A63645" s="274"/>
      <c r="C63645" s="276"/>
      <c r="D63645" s="277"/>
      <c r="E63645" s="278"/>
      <c r="F63645" s="279"/>
      <c r="G63645" s="279"/>
      <c r="H63645" s="279"/>
      <c r="I63645" s="280"/>
      <c r="J63645" s="276"/>
    </row>
    <row r="63646" spans="1:10" s="275" customFormat="1" x14ac:dyDescent="0.2">
      <c r="A63646" s="274"/>
      <c r="C63646" s="276"/>
      <c r="D63646" s="277"/>
      <c r="E63646" s="278"/>
      <c r="F63646" s="279"/>
      <c r="G63646" s="279"/>
      <c r="H63646" s="279"/>
      <c r="I63646" s="280"/>
      <c r="J63646" s="276"/>
    </row>
    <row r="63647" spans="1:10" s="275" customFormat="1" x14ac:dyDescent="0.2">
      <c r="A63647" s="274"/>
      <c r="C63647" s="276"/>
      <c r="D63647" s="277"/>
      <c r="E63647" s="278"/>
      <c r="F63647" s="279"/>
      <c r="G63647" s="279"/>
      <c r="H63647" s="279"/>
      <c r="I63647" s="280"/>
      <c r="J63647" s="276"/>
    </row>
    <row r="63648" spans="1:10" s="275" customFormat="1" x14ac:dyDescent="0.2">
      <c r="A63648" s="274"/>
      <c r="C63648" s="276"/>
      <c r="D63648" s="277"/>
      <c r="E63648" s="278"/>
      <c r="F63648" s="279"/>
      <c r="G63648" s="279"/>
      <c r="H63648" s="279"/>
      <c r="I63648" s="280"/>
      <c r="J63648" s="276"/>
    </row>
    <row r="63649" spans="1:10" s="275" customFormat="1" x14ac:dyDescent="0.2">
      <c r="A63649" s="274"/>
      <c r="C63649" s="276"/>
      <c r="D63649" s="277"/>
      <c r="E63649" s="278"/>
      <c r="F63649" s="279"/>
      <c r="G63649" s="279"/>
      <c r="H63649" s="279"/>
      <c r="I63649" s="280"/>
      <c r="J63649" s="276"/>
    </row>
    <row r="63650" spans="1:10" s="275" customFormat="1" x14ac:dyDescent="0.2">
      <c r="A63650" s="274"/>
      <c r="C63650" s="276"/>
      <c r="D63650" s="277"/>
      <c r="E63650" s="278"/>
      <c r="F63650" s="279"/>
      <c r="G63650" s="279"/>
      <c r="H63650" s="279"/>
      <c r="I63650" s="280"/>
      <c r="J63650" s="276"/>
    </row>
    <row r="63651" spans="1:10" s="275" customFormat="1" x14ac:dyDescent="0.2">
      <c r="A63651" s="274"/>
      <c r="C63651" s="276"/>
      <c r="D63651" s="277"/>
      <c r="E63651" s="278"/>
      <c r="F63651" s="279"/>
      <c r="G63651" s="279"/>
      <c r="H63651" s="279"/>
      <c r="I63651" s="280"/>
      <c r="J63651" s="276"/>
    </row>
    <row r="63652" spans="1:10" s="275" customFormat="1" x14ac:dyDescent="0.2">
      <c r="A63652" s="274"/>
      <c r="C63652" s="276"/>
      <c r="D63652" s="277"/>
      <c r="E63652" s="278"/>
      <c r="F63652" s="279"/>
      <c r="G63652" s="279"/>
      <c r="H63652" s="279"/>
      <c r="I63652" s="280"/>
      <c r="J63652" s="276"/>
    </row>
    <row r="63653" spans="1:10" s="275" customFormat="1" x14ac:dyDescent="0.2">
      <c r="A63653" s="274"/>
      <c r="C63653" s="276"/>
      <c r="D63653" s="277"/>
      <c r="E63653" s="278"/>
      <c r="F63653" s="279"/>
      <c r="G63653" s="279"/>
      <c r="H63653" s="279"/>
      <c r="I63653" s="280"/>
      <c r="J63653" s="276"/>
    </row>
    <row r="63654" spans="1:10" s="275" customFormat="1" x14ac:dyDescent="0.2">
      <c r="A63654" s="274"/>
      <c r="C63654" s="276"/>
      <c r="D63654" s="277"/>
      <c r="E63654" s="278"/>
      <c r="F63654" s="279"/>
      <c r="G63654" s="279"/>
      <c r="H63654" s="279"/>
      <c r="I63654" s="280"/>
      <c r="J63654" s="276"/>
    </row>
    <row r="63655" spans="1:10" s="275" customFormat="1" x14ac:dyDescent="0.2">
      <c r="A63655" s="274"/>
      <c r="C63655" s="276"/>
      <c r="D63655" s="277"/>
      <c r="E63655" s="278"/>
      <c r="F63655" s="279"/>
      <c r="G63655" s="279"/>
      <c r="H63655" s="279"/>
      <c r="I63655" s="280"/>
      <c r="J63655" s="276"/>
    </row>
    <row r="63656" spans="1:10" s="275" customFormat="1" x14ac:dyDescent="0.2">
      <c r="A63656" s="274"/>
      <c r="C63656" s="276"/>
      <c r="D63656" s="277"/>
      <c r="E63656" s="278"/>
      <c r="F63656" s="279"/>
      <c r="G63656" s="279"/>
      <c r="H63656" s="279"/>
      <c r="I63656" s="280"/>
      <c r="J63656" s="276"/>
    </row>
    <row r="63657" spans="1:10" s="275" customFormat="1" x14ac:dyDescent="0.2">
      <c r="A63657" s="274"/>
      <c r="C63657" s="276"/>
      <c r="D63657" s="277"/>
      <c r="E63657" s="278"/>
      <c r="F63657" s="279"/>
      <c r="G63657" s="279"/>
      <c r="H63657" s="279"/>
      <c r="I63657" s="280"/>
      <c r="J63657" s="276"/>
    </row>
    <row r="63658" spans="1:10" s="275" customFormat="1" x14ac:dyDescent="0.2">
      <c r="A63658" s="274"/>
      <c r="C63658" s="276"/>
      <c r="D63658" s="277"/>
      <c r="E63658" s="278"/>
      <c r="F63658" s="279"/>
      <c r="G63658" s="279"/>
      <c r="H63658" s="279"/>
      <c r="I63658" s="280"/>
      <c r="J63658" s="276"/>
    </row>
    <row r="63659" spans="1:10" s="275" customFormat="1" x14ac:dyDescent="0.2">
      <c r="A63659" s="274"/>
      <c r="C63659" s="276"/>
      <c r="D63659" s="277"/>
      <c r="E63659" s="278"/>
      <c r="F63659" s="279"/>
      <c r="G63659" s="279"/>
      <c r="H63659" s="279"/>
      <c r="I63659" s="280"/>
      <c r="J63659" s="276"/>
    </row>
    <row r="63660" spans="1:10" s="275" customFormat="1" x14ac:dyDescent="0.2">
      <c r="A63660" s="274"/>
      <c r="C63660" s="276"/>
      <c r="D63660" s="277"/>
      <c r="E63660" s="278"/>
      <c r="F63660" s="279"/>
      <c r="G63660" s="279"/>
      <c r="H63660" s="279"/>
      <c r="I63660" s="280"/>
      <c r="J63660" s="276"/>
    </row>
    <row r="63661" spans="1:10" s="275" customFormat="1" x14ac:dyDescent="0.2">
      <c r="A63661" s="274"/>
      <c r="C63661" s="276"/>
      <c r="D63661" s="277"/>
      <c r="E63661" s="278"/>
      <c r="F63661" s="279"/>
      <c r="G63661" s="279"/>
      <c r="H63661" s="279"/>
      <c r="I63661" s="280"/>
      <c r="J63661" s="276"/>
    </row>
    <row r="63662" spans="1:10" s="275" customFormat="1" x14ac:dyDescent="0.2">
      <c r="A63662" s="274"/>
      <c r="C63662" s="276"/>
      <c r="D63662" s="277"/>
      <c r="E63662" s="278"/>
      <c r="F63662" s="279"/>
      <c r="G63662" s="279"/>
      <c r="H63662" s="279"/>
      <c r="I63662" s="280"/>
      <c r="J63662" s="276"/>
    </row>
    <row r="63663" spans="1:10" s="275" customFormat="1" x14ac:dyDescent="0.2">
      <c r="A63663" s="274"/>
      <c r="C63663" s="276"/>
      <c r="D63663" s="277"/>
      <c r="E63663" s="278"/>
      <c r="F63663" s="279"/>
      <c r="G63663" s="279"/>
      <c r="H63663" s="279"/>
      <c r="I63663" s="280"/>
      <c r="J63663" s="276"/>
    </row>
    <row r="63664" spans="1:10" s="275" customFormat="1" x14ac:dyDescent="0.2">
      <c r="A63664" s="274"/>
      <c r="C63664" s="276"/>
      <c r="D63664" s="277"/>
      <c r="E63664" s="278"/>
      <c r="F63664" s="279"/>
      <c r="G63664" s="279"/>
      <c r="H63664" s="279"/>
      <c r="I63664" s="280"/>
      <c r="J63664" s="276"/>
    </row>
    <row r="63665" spans="1:10" s="275" customFormat="1" x14ac:dyDescent="0.2">
      <c r="A63665" s="274"/>
      <c r="C63665" s="276"/>
      <c r="D63665" s="277"/>
      <c r="E63665" s="278"/>
      <c r="F63665" s="279"/>
      <c r="G63665" s="279"/>
      <c r="H63665" s="279"/>
      <c r="I63665" s="280"/>
      <c r="J63665" s="276"/>
    </row>
    <row r="63666" spans="1:10" s="275" customFormat="1" x14ac:dyDescent="0.2">
      <c r="A63666" s="274"/>
      <c r="C63666" s="276"/>
      <c r="D63666" s="277"/>
      <c r="E63666" s="278"/>
      <c r="F63666" s="279"/>
      <c r="G63666" s="279"/>
      <c r="H63666" s="279"/>
      <c r="I63666" s="280"/>
      <c r="J63666" s="276"/>
    </row>
    <row r="63667" spans="1:10" s="275" customFormat="1" x14ac:dyDescent="0.2">
      <c r="A63667" s="274"/>
      <c r="C63667" s="276"/>
      <c r="D63667" s="277"/>
      <c r="E63667" s="278"/>
      <c r="F63667" s="279"/>
      <c r="G63667" s="279"/>
      <c r="H63667" s="279"/>
      <c r="I63667" s="280"/>
      <c r="J63667" s="276"/>
    </row>
    <row r="63668" spans="1:10" s="275" customFormat="1" x14ac:dyDescent="0.2">
      <c r="A63668" s="274"/>
      <c r="C63668" s="276"/>
      <c r="D63668" s="277"/>
      <c r="E63668" s="278"/>
      <c r="F63668" s="279"/>
      <c r="G63668" s="279"/>
      <c r="H63668" s="279"/>
      <c r="I63668" s="280"/>
      <c r="J63668" s="276"/>
    </row>
    <row r="63669" spans="1:10" s="275" customFormat="1" x14ac:dyDescent="0.2">
      <c r="A63669" s="274"/>
      <c r="C63669" s="276"/>
      <c r="D63669" s="277"/>
      <c r="E63669" s="278"/>
      <c r="F63669" s="279"/>
      <c r="G63669" s="279"/>
      <c r="H63669" s="279"/>
      <c r="I63669" s="280"/>
      <c r="J63669" s="276"/>
    </row>
    <row r="63670" spans="1:10" s="275" customFormat="1" x14ac:dyDescent="0.2">
      <c r="A63670" s="274"/>
      <c r="C63670" s="276"/>
      <c r="D63670" s="277"/>
      <c r="E63670" s="278"/>
      <c r="F63670" s="279"/>
      <c r="G63670" s="279"/>
      <c r="H63670" s="279"/>
      <c r="I63670" s="280"/>
      <c r="J63670" s="276"/>
    </row>
    <row r="63671" spans="1:10" s="275" customFormat="1" x14ac:dyDescent="0.2">
      <c r="A63671" s="274"/>
      <c r="C63671" s="276"/>
      <c r="D63671" s="277"/>
      <c r="E63671" s="278"/>
      <c r="F63671" s="279"/>
      <c r="G63671" s="279"/>
      <c r="H63671" s="279"/>
      <c r="I63671" s="280"/>
      <c r="J63671" s="276"/>
    </row>
    <row r="63672" spans="1:10" s="275" customFormat="1" x14ac:dyDescent="0.2">
      <c r="A63672" s="274"/>
      <c r="C63672" s="276"/>
      <c r="D63672" s="277"/>
      <c r="E63672" s="278"/>
      <c r="F63672" s="279"/>
      <c r="G63672" s="279"/>
      <c r="H63672" s="279"/>
      <c r="I63672" s="280"/>
      <c r="J63672" s="276"/>
    </row>
    <row r="63673" spans="1:10" s="275" customFormat="1" x14ac:dyDescent="0.2">
      <c r="A63673" s="274"/>
      <c r="C63673" s="276"/>
      <c r="D63673" s="277"/>
      <c r="E63673" s="278"/>
      <c r="F63673" s="279"/>
      <c r="G63673" s="279"/>
      <c r="H63673" s="279"/>
      <c r="I63673" s="280"/>
      <c r="J63673" s="276"/>
    </row>
    <row r="63674" spans="1:10" s="275" customFormat="1" x14ac:dyDescent="0.2">
      <c r="A63674" s="274"/>
      <c r="C63674" s="276"/>
      <c r="D63674" s="277"/>
      <c r="E63674" s="278"/>
      <c r="F63674" s="279"/>
      <c r="G63674" s="279"/>
      <c r="H63674" s="279"/>
      <c r="I63674" s="280"/>
      <c r="J63674" s="276"/>
    </row>
    <row r="63675" spans="1:10" s="275" customFormat="1" x14ac:dyDescent="0.2">
      <c r="A63675" s="274"/>
      <c r="C63675" s="276"/>
      <c r="D63675" s="277"/>
      <c r="E63675" s="278"/>
      <c r="F63675" s="279"/>
      <c r="G63675" s="279"/>
      <c r="H63675" s="279"/>
      <c r="I63675" s="280"/>
      <c r="J63675" s="276"/>
    </row>
    <row r="63676" spans="1:10" s="275" customFormat="1" x14ac:dyDescent="0.2">
      <c r="A63676" s="274"/>
      <c r="C63676" s="276"/>
      <c r="D63676" s="277"/>
      <c r="E63676" s="278"/>
      <c r="F63676" s="279"/>
      <c r="G63676" s="279"/>
      <c r="H63676" s="279"/>
      <c r="I63676" s="280"/>
      <c r="J63676" s="276"/>
    </row>
    <row r="63677" spans="1:10" s="275" customFormat="1" x14ac:dyDescent="0.2">
      <c r="A63677" s="274"/>
      <c r="C63677" s="276"/>
      <c r="D63677" s="277"/>
      <c r="E63677" s="278"/>
      <c r="F63677" s="279"/>
      <c r="G63677" s="279"/>
      <c r="H63677" s="279"/>
      <c r="I63677" s="280"/>
      <c r="J63677" s="276"/>
    </row>
    <row r="63678" spans="1:10" s="275" customFormat="1" x14ac:dyDescent="0.2">
      <c r="A63678" s="274"/>
      <c r="C63678" s="276"/>
      <c r="D63678" s="277"/>
      <c r="E63678" s="278"/>
      <c r="F63678" s="279"/>
      <c r="G63678" s="279"/>
      <c r="H63678" s="279"/>
      <c r="I63678" s="280"/>
      <c r="J63678" s="276"/>
    </row>
    <row r="63679" spans="1:10" s="275" customFormat="1" x14ac:dyDescent="0.2">
      <c r="A63679" s="274"/>
      <c r="C63679" s="276"/>
      <c r="D63679" s="277"/>
      <c r="E63679" s="278"/>
      <c r="F63679" s="279"/>
      <c r="G63679" s="279"/>
      <c r="H63679" s="279"/>
      <c r="I63679" s="280"/>
      <c r="J63679" s="276"/>
    </row>
    <row r="63680" spans="1:10" s="275" customFormat="1" x14ac:dyDescent="0.2">
      <c r="A63680" s="274"/>
      <c r="C63680" s="276"/>
      <c r="D63680" s="277"/>
      <c r="E63680" s="278"/>
      <c r="F63680" s="279"/>
      <c r="G63680" s="279"/>
      <c r="H63680" s="279"/>
      <c r="I63680" s="280"/>
      <c r="J63680" s="276"/>
    </row>
    <row r="63681" spans="1:10" s="275" customFormat="1" x14ac:dyDescent="0.2">
      <c r="A63681" s="274"/>
      <c r="C63681" s="276"/>
      <c r="D63681" s="277"/>
      <c r="E63681" s="278"/>
      <c r="F63681" s="279"/>
      <c r="G63681" s="279"/>
      <c r="H63681" s="279"/>
      <c r="I63681" s="280"/>
      <c r="J63681" s="276"/>
    </row>
    <row r="63682" spans="1:10" s="275" customFormat="1" x14ac:dyDescent="0.2">
      <c r="A63682" s="274"/>
      <c r="C63682" s="276"/>
      <c r="D63682" s="277"/>
      <c r="E63682" s="278"/>
      <c r="F63682" s="279"/>
      <c r="G63682" s="279"/>
      <c r="H63682" s="279"/>
      <c r="I63682" s="280"/>
      <c r="J63682" s="276"/>
    </row>
    <row r="63683" spans="1:10" s="275" customFormat="1" x14ac:dyDescent="0.2">
      <c r="A63683" s="274"/>
      <c r="C63683" s="276"/>
      <c r="D63683" s="277"/>
      <c r="E63683" s="278"/>
      <c r="F63683" s="279"/>
      <c r="G63683" s="279"/>
      <c r="H63683" s="279"/>
      <c r="I63683" s="280"/>
      <c r="J63683" s="276"/>
    </row>
    <row r="63684" spans="1:10" s="275" customFormat="1" x14ac:dyDescent="0.2">
      <c r="A63684" s="274"/>
      <c r="C63684" s="276"/>
      <c r="D63684" s="277"/>
      <c r="E63684" s="278"/>
      <c r="F63684" s="279"/>
      <c r="G63684" s="279"/>
      <c r="H63684" s="279"/>
      <c r="I63684" s="280"/>
      <c r="J63684" s="276"/>
    </row>
    <row r="63685" spans="1:10" s="275" customFormat="1" x14ac:dyDescent="0.2">
      <c r="A63685" s="274"/>
      <c r="C63685" s="276"/>
      <c r="D63685" s="277"/>
      <c r="E63685" s="278"/>
      <c r="F63685" s="279"/>
      <c r="G63685" s="279"/>
      <c r="H63685" s="279"/>
      <c r="I63685" s="280"/>
      <c r="J63685" s="276"/>
    </row>
    <row r="63686" spans="1:10" s="275" customFormat="1" x14ac:dyDescent="0.2">
      <c r="A63686" s="274"/>
      <c r="C63686" s="276"/>
      <c r="D63686" s="277"/>
      <c r="E63686" s="278"/>
      <c r="F63686" s="279"/>
      <c r="G63686" s="279"/>
      <c r="H63686" s="279"/>
      <c r="I63686" s="280"/>
      <c r="J63686" s="276"/>
    </row>
    <row r="63687" spans="1:10" s="275" customFormat="1" x14ac:dyDescent="0.2">
      <c r="A63687" s="274"/>
      <c r="C63687" s="276"/>
      <c r="D63687" s="277"/>
      <c r="E63687" s="278"/>
      <c r="F63687" s="279"/>
      <c r="G63687" s="279"/>
      <c r="H63687" s="279"/>
      <c r="I63687" s="280"/>
      <c r="J63687" s="276"/>
    </row>
    <row r="63688" spans="1:10" s="275" customFormat="1" x14ac:dyDescent="0.2">
      <c r="A63688" s="274"/>
      <c r="C63688" s="276"/>
      <c r="D63688" s="277"/>
      <c r="E63688" s="278"/>
      <c r="F63688" s="279"/>
      <c r="G63688" s="279"/>
      <c r="H63688" s="279"/>
      <c r="I63688" s="280"/>
      <c r="J63688" s="276"/>
    </row>
    <row r="63689" spans="1:10" s="275" customFormat="1" x14ac:dyDescent="0.2">
      <c r="A63689" s="274"/>
      <c r="C63689" s="276"/>
      <c r="D63689" s="277"/>
      <c r="E63689" s="278"/>
      <c r="F63689" s="279"/>
      <c r="G63689" s="279"/>
      <c r="H63689" s="279"/>
      <c r="I63689" s="280"/>
      <c r="J63689" s="276"/>
    </row>
    <row r="63690" spans="1:10" s="275" customFormat="1" x14ac:dyDescent="0.2">
      <c r="A63690" s="274"/>
      <c r="C63690" s="276"/>
      <c r="D63690" s="277"/>
      <c r="E63690" s="278"/>
      <c r="F63690" s="279"/>
      <c r="G63690" s="279"/>
      <c r="H63690" s="279"/>
      <c r="I63690" s="280"/>
      <c r="J63690" s="276"/>
    </row>
    <row r="63691" spans="1:10" s="275" customFormat="1" x14ac:dyDescent="0.2">
      <c r="A63691" s="274"/>
      <c r="C63691" s="276"/>
      <c r="D63691" s="277"/>
      <c r="E63691" s="278"/>
      <c r="F63691" s="279"/>
      <c r="G63691" s="279"/>
      <c r="H63691" s="279"/>
      <c r="I63691" s="280"/>
      <c r="J63691" s="276"/>
    </row>
    <row r="63692" spans="1:10" s="275" customFormat="1" x14ac:dyDescent="0.2">
      <c r="A63692" s="274"/>
      <c r="C63692" s="276"/>
      <c r="D63692" s="277"/>
      <c r="E63692" s="278"/>
      <c r="F63692" s="279"/>
      <c r="G63692" s="279"/>
      <c r="H63692" s="279"/>
      <c r="I63692" s="280"/>
      <c r="J63692" s="276"/>
    </row>
    <row r="63693" spans="1:10" s="275" customFormat="1" x14ac:dyDescent="0.2">
      <c r="A63693" s="274"/>
      <c r="C63693" s="276"/>
      <c r="D63693" s="277"/>
      <c r="E63693" s="278"/>
      <c r="F63693" s="279"/>
      <c r="G63693" s="279"/>
      <c r="H63693" s="279"/>
      <c r="I63693" s="280"/>
      <c r="J63693" s="276"/>
    </row>
    <row r="63694" spans="1:10" s="275" customFormat="1" x14ac:dyDescent="0.2">
      <c r="A63694" s="274"/>
      <c r="C63694" s="276"/>
      <c r="D63694" s="277"/>
      <c r="E63694" s="278"/>
      <c r="F63694" s="279"/>
      <c r="G63694" s="279"/>
      <c r="H63694" s="279"/>
      <c r="I63694" s="280"/>
      <c r="J63694" s="276"/>
    </row>
    <row r="63695" spans="1:10" s="275" customFormat="1" x14ac:dyDescent="0.2">
      <c r="A63695" s="274"/>
      <c r="C63695" s="276"/>
      <c r="D63695" s="277"/>
      <c r="E63695" s="278"/>
      <c r="F63695" s="279"/>
      <c r="G63695" s="279"/>
      <c r="H63695" s="279"/>
      <c r="I63695" s="280"/>
      <c r="J63695" s="276"/>
    </row>
    <row r="63696" spans="1:10" s="275" customFormat="1" x14ac:dyDescent="0.2">
      <c r="A63696" s="274"/>
      <c r="C63696" s="276"/>
      <c r="D63696" s="277"/>
      <c r="E63696" s="278"/>
      <c r="F63696" s="279"/>
      <c r="G63696" s="279"/>
      <c r="H63696" s="279"/>
      <c r="I63696" s="280"/>
      <c r="J63696" s="276"/>
    </row>
    <row r="63697" spans="1:10" s="275" customFormat="1" x14ac:dyDescent="0.2">
      <c r="A63697" s="274"/>
      <c r="C63697" s="276"/>
      <c r="D63697" s="277"/>
      <c r="E63697" s="278"/>
      <c r="F63697" s="279"/>
      <c r="G63697" s="279"/>
      <c r="H63697" s="279"/>
      <c r="I63697" s="280"/>
      <c r="J63697" s="276"/>
    </row>
    <row r="63698" spans="1:10" s="275" customFormat="1" x14ac:dyDescent="0.2">
      <c r="A63698" s="274"/>
      <c r="C63698" s="276"/>
      <c r="D63698" s="277"/>
      <c r="E63698" s="278"/>
      <c r="F63698" s="279"/>
      <c r="G63698" s="279"/>
      <c r="H63698" s="279"/>
      <c r="I63698" s="280"/>
      <c r="J63698" s="276"/>
    </row>
    <row r="63699" spans="1:10" s="275" customFormat="1" x14ac:dyDescent="0.2">
      <c r="A63699" s="274"/>
      <c r="C63699" s="276"/>
      <c r="D63699" s="277"/>
      <c r="E63699" s="278"/>
      <c r="F63699" s="279"/>
      <c r="G63699" s="279"/>
      <c r="H63699" s="279"/>
      <c r="I63699" s="280"/>
      <c r="J63699" s="276"/>
    </row>
    <row r="63700" spans="1:10" s="275" customFormat="1" x14ac:dyDescent="0.2">
      <c r="A63700" s="274"/>
      <c r="C63700" s="276"/>
      <c r="D63700" s="277"/>
      <c r="E63700" s="278"/>
      <c r="F63700" s="279"/>
      <c r="G63700" s="279"/>
      <c r="H63700" s="279"/>
      <c r="I63700" s="280"/>
      <c r="J63700" s="276"/>
    </row>
    <row r="63701" spans="1:10" s="275" customFormat="1" x14ac:dyDescent="0.2">
      <c r="A63701" s="274"/>
      <c r="C63701" s="276"/>
      <c r="D63701" s="277"/>
      <c r="E63701" s="278"/>
      <c r="F63701" s="279"/>
      <c r="G63701" s="279"/>
      <c r="H63701" s="279"/>
      <c r="I63701" s="280"/>
      <c r="J63701" s="276"/>
    </row>
    <row r="63702" spans="1:10" s="275" customFormat="1" x14ac:dyDescent="0.2">
      <c r="A63702" s="274"/>
      <c r="C63702" s="276"/>
      <c r="D63702" s="277"/>
      <c r="E63702" s="278"/>
      <c r="F63702" s="279"/>
      <c r="G63702" s="279"/>
      <c r="H63702" s="279"/>
      <c r="I63702" s="280"/>
      <c r="J63702" s="276"/>
    </row>
    <row r="63703" spans="1:10" s="275" customFormat="1" x14ac:dyDescent="0.2">
      <c r="A63703" s="274"/>
      <c r="C63703" s="276"/>
      <c r="D63703" s="277"/>
      <c r="E63703" s="278"/>
      <c r="F63703" s="279"/>
      <c r="G63703" s="279"/>
      <c r="H63703" s="279"/>
      <c r="I63703" s="280"/>
      <c r="J63703" s="276"/>
    </row>
    <row r="63704" spans="1:10" s="275" customFormat="1" x14ac:dyDescent="0.2">
      <c r="A63704" s="274"/>
      <c r="C63704" s="276"/>
      <c r="D63704" s="277"/>
      <c r="E63704" s="278"/>
      <c r="F63704" s="279"/>
      <c r="G63704" s="279"/>
      <c r="H63704" s="279"/>
      <c r="I63704" s="280"/>
      <c r="J63704" s="276"/>
    </row>
    <row r="63705" spans="1:10" s="275" customFormat="1" x14ac:dyDescent="0.2">
      <c r="A63705" s="274"/>
      <c r="C63705" s="276"/>
      <c r="D63705" s="277"/>
      <c r="E63705" s="278"/>
      <c r="F63705" s="279"/>
      <c r="G63705" s="279"/>
      <c r="H63705" s="279"/>
      <c r="I63705" s="280"/>
      <c r="J63705" s="276"/>
    </row>
    <row r="63706" spans="1:10" s="275" customFormat="1" x14ac:dyDescent="0.2">
      <c r="A63706" s="274"/>
      <c r="C63706" s="276"/>
      <c r="D63706" s="277"/>
      <c r="E63706" s="278"/>
      <c r="F63706" s="279"/>
      <c r="G63706" s="279"/>
      <c r="H63706" s="279"/>
      <c r="I63706" s="280"/>
      <c r="J63706" s="276"/>
    </row>
    <row r="63707" spans="1:10" s="275" customFormat="1" x14ac:dyDescent="0.2">
      <c r="A63707" s="274"/>
      <c r="C63707" s="276"/>
      <c r="D63707" s="277"/>
      <c r="E63707" s="278"/>
      <c r="F63707" s="279"/>
      <c r="G63707" s="279"/>
      <c r="H63707" s="279"/>
      <c r="I63707" s="280"/>
      <c r="J63707" s="276"/>
    </row>
    <row r="63708" spans="1:10" s="275" customFormat="1" x14ac:dyDescent="0.2">
      <c r="A63708" s="274"/>
      <c r="C63708" s="276"/>
      <c r="D63708" s="277"/>
      <c r="E63708" s="278"/>
      <c r="F63708" s="279"/>
      <c r="G63708" s="279"/>
      <c r="H63708" s="279"/>
      <c r="I63708" s="280"/>
      <c r="J63708" s="276"/>
    </row>
    <row r="63709" spans="1:10" s="275" customFormat="1" x14ac:dyDescent="0.2">
      <c r="A63709" s="274"/>
      <c r="C63709" s="276"/>
      <c r="D63709" s="277"/>
      <c r="E63709" s="278"/>
      <c r="F63709" s="279"/>
      <c r="G63709" s="279"/>
      <c r="H63709" s="279"/>
      <c r="I63709" s="280"/>
      <c r="J63709" s="276"/>
    </row>
    <row r="63710" spans="1:10" s="275" customFormat="1" x14ac:dyDescent="0.2">
      <c r="A63710" s="274"/>
      <c r="C63710" s="276"/>
      <c r="D63710" s="277"/>
      <c r="E63710" s="278"/>
      <c r="F63710" s="279"/>
      <c r="G63710" s="279"/>
      <c r="H63710" s="279"/>
      <c r="I63710" s="280"/>
      <c r="J63710" s="276"/>
    </row>
    <row r="63711" spans="1:10" s="275" customFormat="1" x14ac:dyDescent="0.2">
      <c r="A63711" s="274"/>
      <c r="C63711" s="276"/>
      <c r="D63711" s="277"/>
      <c r="E63711" s="278"/>
      <c r="F63711" s="279"/>
      <c r="G63711" s="279"/>
      <c r="H63711" s="279"/>
      <c r="I63711" s="280"/>
      <c r="J63711" s="276"/>
    </row>
    <row r="63712" spans="1:10" s="275" customFormat="1" x14ac:dyDescent="0.2">
      <c r="A63712" s="274"/>
      <c r="C63712" s="276"/>
      <c r="D63712" s="277"/>
      <c r="E63712" s="278"/>
      <c r="F63712" s="279"/>
      <c r="G63712" s="279"/>
      <c r="H63712" s="279"/>
      <c r="I63712" s="280"/>
      <c r="J63712" s="276"/>
    </row>
    <row r="63713" spans="1:10" s="275" customFormat="1" x14ac:dyDescent="0.2">
      <c r="A63713" s="274"/>
      <c r="C63713" s="276"/>
      <c r="D63713" s="277"/>
      <c r="E63713" s="278"/>
      <c r="F63713" s="279"/>
      <c r="G63713" s="279"/>
      <c r="H63713" s="279"/>
      <c r="I63713" s="280"/>
      <c r="J63713" s="276"/>
    </row>
    <row r="63714" spans="1:10" s="275" customFormat="1" x14ac:dyDescent="0.2">
      <c r="A63714" s="274"/>
      <c r="C63714" s="276"/>
      <c r="D63714" s="277"/>
      <c r="E63714" s="278"/>
      <c r="F63714" s="279"/>
      <c r="G63714" s="279"/>
      <c r="H63714" s="279"/>
      <c r="I63714" s="280"/>
      <c r="J63714" s="276"/>
    </row>
    <row r="63715" spans="1:10" s="275" customFormat="1" x14ac:dyDescent="0.2">
      <c r="A63715" s="274"/>
      <c r="C63715" s="276"/>
      <c r="D63715" s="277"/>
      <c r="E63715" s="278"/>
      <c r="F63715" s="279"/>
      <c r="G63715" s="279"/>
      <c r="H63715" s="279"/>
      <c r="I63715" s="280"/>
      <c r="J63715" s="276"/>
    </row>
    <row r="63716" spans="1:10" s="275" customFormat="1" x14ac:dyDescent="0.2">
      <c r="A63716" s="274"/>
      <c r="C63716" s="276"/>
      <c r="D63716" s="277"/>
      <c r="E63716" s="278"/>
      <c r="F63716" s="279"/>
      <c r="G63716" s="279"/>
      <c r="H63716" s="279"/>
      <c r="I63716" s="280"/>
      <c r="J63716" s="276"/>
    </row>
    <row r="63717" spans="1:10" s="275" customFormat="1" x14ac:dyDescent="0.2">
      <c r="A63717" s="274"/>
      <c r="C63717" s="276"/>
      <c r="D63717" s="277"/>
      <c r="E63717" s="278"/>
      <c r="F63717" s="279"/>
      <c r="G63717" s="279"/>
      <c r="H63717" s="279"/>
      <c r="I63717" s="280"/>
      <c r="J63717" s="276"/>
    </row>
    <row r="63718" spans="1:10" s="275" customFormat="1" x14ac:dyDescent="0.2">
      <c r="A63718" s="274"/>
      <c r="C63718" s="276"/>
      <c r="D63718" s="277"/>
      <c r="E63718" s="278"/>
      <c r="F63718" s="279"/>
      <c r="G63718" s="279"/>
      <c r="H63718" s="279"/>
      <c r="I63718" s="280"/>
      <c r="J63718" s="276"/>
    </row>
    <row r="63719" spans="1:10" s="275" customFormat="1" x14ac:dyDescent="0.2">
      <c r="A63719" s="274"/>
      <c r="C63719" s="276"/>
      <c r="D63719" s="277"/>
      <c r="E63719" s="278"/>
      <c r="F63719" s="279"/>
      <c r="G63719" s="279"/>
      <c r="H63719" s="279"/>
      <c r="I63719" s="280"/>
      <c r="J63719" s="276"/>
    </row>
    <row r="63720" spans="1:10" s="275" customFormat="1" x14ac:dyDescent="0.2">
      <c r="A63720" s="274"/>
      <c r="C63720" s="276"/>
      <c r="D63720" s="277"/>
      <c r="E63720" s="278"/>
      <c r="F63720" s="279"/>
      <c r="G63720" s="279"/>
      <c r="H63720" s="279"/>
      <c r="I63720" s="280"/>
      <c r="J63720" s="276"/>
    </row>
    <row r="63721" spans="1:10" s="275" customFormat="1" x14ac:dyDescent="0.2">
      <c r="A63721" s="274"/>
      <c r="C63721" s="276"/>
      <c r="D63721" s="277"/>
      <c r="E63721" s="278"/>
      <c r="F63721" s="279"/>
      <c r="G63721" s="279"/>
      <c r="H63721" s="279"/>
      <c r="I63721" s="280"/>
      <c r="J63721" s="276"/>
    </row>
    <row r="63722" spans="1:10" s="275" customFormat="1" x14ac:dyDescent="0.2">
      <c r="A63722" s="274"/>
      <c r="C63722" s="276"/>
      <c r="D63722" s="277"/>
      <c r="E63722" s="278"/>
      <c r="F63722" s="279"/>
      <c r="G63722" s="279"/>
      <c r="H63722" s="279"/>
      <c r="I63722" s="280"/>
      <c r="J63722" s="276"/>
    </row>
    <row r="63723" spans="1:10" s="275" customFormat="1" x14ac:dyDescent="0.2">
      <c r="A63723" s="274"/>
      <c r="C63723" s="276"/>
      <c r="D63723" s="277"/>
      <c r="E63723" s="278"/>
      <c r="F63723" s="279"/>
      <c r="G63723" s="279"/>
      <c r="H63723" s="279"/>
      <c r="I63723" s="280"/>
      <c r="J63723" s="276"/>
    </row>
    <row r="63724" spans="1:10" s="275" customFormat="1" x14ac:dyDescent="0.2">
      <c r="A63724" s="274"/>
      <c r="C63724" s="276"/>
      <c r="D63724" s="277"/>
      <c r="E63724" s="278"/>
      <c r="F63724" s="279"/>
      <c r="G63724" s="279"/>
      <c r="H63724" s="279"/>
      <c r="I63724" s="280"/>
      <c r="J63724" s="276"/>
    </row>
    <row r="63725" spans="1:10" s="275" customFormat="1" x14ac:dyDescent="0.2">
      <c r="A63725" s="274"/>
      <c r="C63725" s="276"/>
      <c r="D63725" s="277"/>
      <c r="E63725" s="278"/>
      <c r="F63725" s="279"/>
      <c r="G63725" s="279"/>
      <c r="H63725" s="279"/>
      <c r="I63725" s="280"/>
      <c r="J63725" s="276"/>
    </row>
    <row r="63726" spans="1:10" s="275" customFormat="1" x14ac:dyDescent="0.2">
      <c r="A63726" s="274"/>
      <c r="C63726" s="276"/>
      <c r="D63726" s="277"/>
      <c r="E63726" s="278"/>
      <c r="F63726" s="279"/>
      <c r="G63726" s="279"/>
      <c r="H63726" s="279"/>
      <c r="I63726" s="280"/>
      <c r="J63726" s="276"/>
    </row>
    <row r="63727" spans="1:10" s="275" customFormat="1" x14ac:dyDescent="0.2">
      <c r="A63727" s="274"/>
      <c r="C63727" s="276"/>
      <c r="D63727" s="277"/>
      <c r="E63727" s="278"/>
      <c r="F63727" s="279"/>
      <c r="G63727" s="279"/>
      <c r="H63727" s="279"/>
      <c r="I63727" s="280"/>
      <c r="J63727" s="276"/>
    </row>
    <row r="63728" spans="1:10" s="275" customFormat="1" x14ac:dyDescent="0.2">
      <c r="A63728" s="274"/>
      <c r="C63728" s="276"/>
      <c r="D63728" s="277"/>
      <c r="E63728" s="278"/>
      <c r="F63728" s="279"/>
      <c r="G63728" s="279"/>
      <c r="H63728" s="279"/>
      <c r="I63728" s="280"/>
      <c r="J63728" s="276"/>
    </row>
    <row r="63729" spans="1:10" s="275" customFormat="1" x14ac:dyDescent="0.2">
      <c r="A63729" s="274"/>
      <c r="C63729" s="276"/>
      <c r="D63729" s="277"/>
      <c r="E63729" s="278"/>
      <c r="F63729" s="279"/>
      <c r="G63729" s="279"/>
      <c r="H63729" s="279"/>
      <c r="I63729" s="280"/>
      <c r="J63729" s="276"/>
    </row>
    <row r="63730" spans="1:10" s="275" customFormat="1" x14ac:dyDescent="0.2">
      <c r="A63730" s="274"/>
      <c r="C63730" s="276"/>
      <c r="D63730" s="277"/>
      <c r="E63730" s="278"/>
      <c r="F63730" s="279"/>
      <c r="G63730" s="279"/>
      <c r="H63730" s="279"/>
      <c r="I63730" s="280"/>
      <c r="J63730" s="276"/>
    </row>
    <row r="63731" spans="1:10" s="275" customFormat="1" x14ac:dyDescent="0.2">
      <c r="A63731" s="274"/>
      <c r="C63731" s="276"/>
      <c r="D63731" s="277"/>
      <c r="E63731" s="278"/>
      <c r="F63731" s="279"/>
      <c r="G63731" s="279"/>
      <c r="H63731" s="279"/>
      <c r="I63731" s="280"/>
      <c r="J63731" s="276"/>
    </row>
    <row r="63732" spans="1:10" s="275" customFormat="1" x14ac:dyDescent="0.2">
      <c r="A63732" s="274"/>
      <c r="C63732" s="276"/>
      <c r="D63732" s="277"/>
      <c r="E63732" s="278"/>
      <c r="F63732" s="279"/>
      <c r="G63732" s="279"/>
      <c r="H63732" s="279"/>
      <c r="I63732" s="280"/>
      <c r="J63732" s="276"/>
    </row>
    <row r="63733" spans="1:10" s="275" customFormat="1" x14ac:dyDescent="0.2">
      <c r="A63733" s="274"/>
      <c r="C63733" s="276"/>
      <c r="D63733" s="277"/>
      <c r="E63733" s="278"/>
      <c r="F63733" s="279"/>
      <c r="G63733" s="279"/>
      <c r="H63733" s="279"/>
      <c r="I63733" s="280"/>
      <c r="J63733" s="276"/>
    </row>
    <row r="63734" spans="1:10" s="275" customFormat="1" x14ac:dyDescent="0.2">
      <c r="A63734" s="274"/>
      <c r="C63734" s="276"/>
      <c r="D63734" s="277"/>
      <c r="E63734" s="278"/>
      <c r="F63734" s="279"/>
      <c r="G63734" s="279"/>
      <c r="H63734" s="279"/>
      <c r="I63734" s="280"/>
      <c r="J63734" s="276"/>
    </row>
    <row r="63735" spans="1:10" s="275" customFormat="1" x14ac:dyDescent="0.2">
      <c r="A63735" s="274"/>
      <c r="C63735" s="276"/>
      <c r="D63735" s="277"/>
      <c r="E63735" s="278"/>
      <c r="F63735" s="279"/>
      <c r="G63735" s="279"/>
      <c r="H63735" s="279"/>
      <c r="I63735" s="280"/>
      <c r="J63735" s="276"/>
    </row>
    <row r="63736" spans="1:10" s="275" customFormat="1" x14ac:dyDescent="0.2">
      <c r="A63736" s="274"/>
      <c r="C63736" s="276"/>
      <c r="D63736" s="277"/>
      <c r="E63736" s="278"/>
      <c r="F63736" s="279"/>
      <c r="G63736" s="279"/>
      <c r="H63736" s="279"/>
      <c r="I63736" s="280"/>
      <c r="J63736" s="276"/>
    </row>
    <row r="63737" spans="1:10" s="275" customFormat="1" x14ac:dyDescent="0.2">
      <c r="A63737" s="274"/>
      <c r="C63737" s="276"/>
      <c r="D63737" s="277"/>
      <c r="E63737" s="278"/>
      <c r="F63737" s="279"/>
      <c r="G63737" s="279"/>
      <c r="H63737" s="279"/>
      <c r="I63737" s="280"/>
      <c r="J63737" s="276"/>
    </row>
    <row r="63738" spans="1:10" s="275" customFormat="1" x14ac:dyDescent="0.2">
      <c r="A63738" s="274"/>
      <c r="C63738" s="276"/>
      <c r="D63738" s="277"/>
      <c r="E63738" s="278"/>
      <c r="F63738" s="279"/>
      <c r="G63738" s="279"/>
      <c r="H63738" s="279"/>
      <c r="I63738" s="280"/>
      <c r="J63738" s="276"/>
    </row>
    <row r="63739" spans="1:10" s="275" customFormat="1" x14ac:dyDescent="0.2">
      <c r="A63739" s="274"/>
      <c r="C63739" s="276"/>
      <c r="D63739" s="277"/>
      <c r="E63739" s="278"/>
      <c r="F63739" s="279"/>
      <c r="G63739" s="279"/>
      <c r="H63739" s="279"/>
      <c r="I63739" s="280"/>
      <c r="J63739" s="276"/>
    </row>
    <row r="63740" spans="1:10" s="275" customFormat="1" x14ac:dyDescent="0.2">
      <c r="A63740" s="274"/>
      <c r="C63740" s="276"/>
      <c r="D63740" s="277"/>
      <c r="E63740" s="278"/>
      <c r="F63740" s="279"/>
      <c r="G63740" s="279"/>
      <c r="H63740" s="279"/>
      <c r="I63740" s="280"/>
      <c r="J63740" s="276"/>
    </row>
    <row r="63741" spans="1:10" s="275" customFormat="1" x14ac:dyDescent="0.2">
      <c r="A63741" s="274"/>
      <c r="C63741" s="276"/>
      <c r="D63741" s="277"/>
      <c r="E63741" s="278"/>
      <c r="F63741" s="279"/>
      <c r="G63741" s="279"/>
      <c r="H63741" s="279"/>
      <c r="I63741" s="280"/>
      <c r="J63741" s="276"/>
    </row>
    <row r="63742" spans="1:10" s="275" customFormat="1" x14ac:dyDescent="0.2">
      <c r="A63742" s="274"/>
      <c r="C63742" s="276"/>
      <c r="D63742" s="277"/>
      <c r="E63742" s="278"/>
      <c r="F63742" s="279"/>
      <c r="G63742" s="279"/>
      <c r="H63742" s="279"/>
      <c r="I63742" s="280"/>
      <c r="J63742" s="276"/>
    </row>
    <row r="63743" spans="1:10" s="275" customFormat="1" x14ac:dyDescent="0.2">
      <c r="A63743" s="274"/>
      <c r="C63743" s="276"/>
      <c r="D63743" s="277"/>
      <c r="E63743" s="278"/>
      <c r="F63743" s="279"/>
      <c r="G63743" s="279"/>
      <c r="H63743" s="279"/>
      <c r="I63743" s="280"/>
      <c r="J63743" s="276"/>
    </row>
    <row r="63744" spans="1:10" s="275" customFormat="1" x14ac:dyDescent="0.2">
      <c r="A63744" s="274"/>
      <c r="C63744" s="276"/>
      <c r="D63744" s="277"/>
      <c r="E63744" s="278"/>
      <c r="F63744" s="279"/>
      <c r="G63744" s="279"/>
      <c r="H63744" s="279"/>
      <c r="I63744" s="280"/>
      <c r="J63744" s="276"/>
    </row>
    <row r="63745" spans="1:10" s="275" customFormat="1" x14ac:dyDescent="0.2">
      <c r="A63745" s="274"/>
      <c r="C63745" s="276"/>
      <c r="D63745" s="277"/>
      <c r="E63745" s="278"/>
      <c r="F63745" s="279"/>
      <c r="G63745" s="279"/>
      <c r="H63745" s="279"/>
      <c r="I63745" s="280"/>
      <c r="J63745" s="276"/>
    </row>
    <row r="63746" spans="1:10" s="275" customFormat="1" x14ac:dyDescent="0.2">
      <c r="A63746" s="274"/>
      <c r="C63746" s="276"/>
      <c r="D63746" s="277"/>
      <c r="E63746" s="278"/>
      <c r="F63746" s="279"/>
      <c r="G63746" s="279"/>
      <c r="H63746" s="279"/>
      <c r="I63746" s="280"/>
      <c r="J63746" s="276"/>
    </row>
    <row r="63747" spans="1:10" s="275" customFormat="1" x14ac:dyDescent="0.2">
      <c r="A63747" s="274"/>
      <c r="C63747" s="276"/>
      <c r="D63747" s="277"/>
      <c r="E63747" s="278"/>
      <c r="F63747" s="279"/>
      <c r="G63747" s="279"/>
      <c r="H63747" s="279"/>
      <c r="I63747" s="280"/>
      <c r="J63747" s="276"/>
    </row>
    <row r="63748" spans="1:10" s="275" customFormat="1" x14ac:dyDescent="0.2">
      <c r="A63748" s="274"/>
      <c r="C63748" s="276"/>
      <c r="D63748" s="277"/>
      <c r="E63748" s="278"/>
      <c r="F63748" s="279"/>
      <c r="G63748" s="279"/>
      <c r="H63748" s="279"/>
      <c r="I63748" s="280"/>
      <c r="J63748" s="276"/>
    </row>
    <row r="63749" spans="1:10" s="275" customFormat="1" x14ac:dyDescent="0.2">
      <c r="A63749" s="274"/>
      <c r="C63749" s="276"/>
      <c r="D63749" s="277"/>
      <c r="E63749" s="278"/>
      <c r="F63749" s="279"/>
      <c r="G63749" s="279"/>
      <c r="H63749" s="279"/>
      <c r="I63749" s="280"/>
      <c r="J63749" s="276"/>
    </row>
    <row r="63750" spans="1:10" s="275" customFormat="1" x14ac:dyDescent="0.2">
      <c r="A63750" s="274"/>
      <c r="C63750" s="276"/>
      <c r="D63750" s="277"/>
      <c r="E63750" s="278"/>
      <c r="F63750" s="279"/>
      <c r="G63750" s="279"/>
      <c r="H63750" s="279"/>
      <c r="I63750" s="280"/>
      <c r="J63750" s="276"/>
    </row>
    <row r="63751" spans="1:10" s="275" customFormat="1" x14ac:dyDescent="0.2">
      <c r="A63751" s="274"/>
      <c r="C63751" s="276"/>
      <c r="D63751" s="277"/>
      <c r="E63751" s="278"/>
      <c r="F63751" s="279"/>
      <c r="G63751" s="279"/>
      <c r="H63751" s="279"/>
      <c r="I63751" s="280"/>
      <c r="J63751" s="276"/>
    </row>
    <row r="63752" spans="1:10" s="275" customFormat="1" x14ac:dyDescent="0.2">
      <c r="A63752" s="274"/>
      <c r="C63752" s="276"/>
      <c r="D63752" s="277"/>
      <c r="E63752" s="278"/>
      <c r="F63752" s="279"/>
      <c r="G63752" s="279"/>
      <c r="H63752" s="279"/>
      <c r="I63752" s="280"/>
      <c r="J63752" s="276"/>
    </row>
    <row r="63753" spans="1:10" s="275" customFormat="1" x14ac:dyDescent="0.2">
      <c r="A63753" s="274"/>
      <c r="C63753" s="276"/>
      <c r="D63753" s="277"/>
      <c r="E63753" s="278"/>
      <c r="F63753" s="279"/>
      <c r="G63753" s="279"/>
      <c r="H63753" s="279"/>
      <c r="I63753" s="280"/>
      <c r="J63753" s="276"/>
    </row>
    <row r="63754" spans="1:10" s="275" customFormat="1" x14ac:dyDescent="0.2">
      <c r="A63754" s="274"/>
      <c r="C63754" s="276"/>
      <c r="D63754" s="277"/>
      <c r="E63754" s="278"/>
      <c r="F63754" s="279"/>
      <c r="G63754" s="279"/>
      <c r="H63754" s="279"/>
      <c r="I63754" s="280"/>
      <c r="J63754" s="276"/>
    </row>
    <row r="63755" spans="1:10" s="275" customFormat="1" x14ac:dyDescent="0.2">
      <c r="A63755" s="274"/>
      <c r="C63755" s="276"/>
      <c r="D63755" s="277"/>
      <c r="E63755" s="278"/>
      <c r="F63755" s="279"/>
      <c r="G63755" s="279"/>
      <c r="H63755" s="279"/>
      <c r="I63755" s="280"/>
      <c r="J63755" s="276"/>
    </row>
    <row r="63756" spans="1:10" s="275" customFormat="1" x14ac:dyDescent="0.2">
      <c r="A63756" s="274"/>
      <c r="C63756" s="276"/>
      <c r="D63756" s="277"/>
      <c r="E63756" s="278"/>
      <c r="F63756" s="279"/>
      <c r="G63756" s="279"/>
      <c r="H63756" s="279"/>
      <c r="I63756" s="280"/>
      <c r="J63756" s="276"/>
    </row>
    <row r="63757" spans="1:10" s="275" customFormat="1" x14ac:dyDescent="0.2">
      <c r="A63757" s="274"/>
      <c r="C63757" s="276"/>
      <c r="D63757" s="277"/>
      <c r="E63757" s="278"/>
      <c r="F63757" s="279"/>
      <c r="G63757" s="279"/>
      <c r="H63757" s="279"/>
      <c r="I63757" s="280"/>
      <c r="J63757" s="276"/>
    </row>
    <row r="63758" spans="1:10" s="275" customFormat="1" x14ac:dyDescent="0.2">
      <c r="A63758" s="274"/>
      <c r="C63758" s="276"/>
      <c r="D63758" s="277"/>
      <c r="E63758" s="278"/>
      <c r="F63758" s="279"/>
      <c r="G63758" s="279"/>
      <c r="H63758" s="279"/>
      <c r="I63758" s="280"/>
      <c r="J63758" s="276"/>
    </row>
    <row r="63759" spans="1:10" s="275" customFormat="1" x14ac:dyDescent="0.2">
      <c r="A63759" s="274"/>
      <c r="C63759" s="276"/>
      <c r="D63759" s="277"/>
      <c r="E63759" s="278"/>
      <c r="F63759" s="279"/>
      <c r="G63759" s="279"/>
      <c r="H63759" s="279"/>
      <c r="I63759" s="280"/>
      <c r="J63759" s="276"/>
    </row>
    <row r="63760" spans="1:10" s="275" customFormat="1" x14ac:dyDescent="0.2">
      <c r="A63760" s="274"/>
      <c r="C63760" s="276"/>
      <c r="D63760" s="277"/>
      <c r="E63760" s="278"/>
      <c r="F63760" s="279"/>
      <c r="G63760" s="279"/>
      <c r="H63760" s="279"/>
      <c r="I63760" s="280"/>
      <c r="J63760" s="276"/>
    </row>
    <row r="63761" spans="1:10" s="275" customFormat="1" x14ac:dyDescent="0.2">
      <c r="A63761" s="274"/>
      <c r="C63761" s="276"/>
      <c r="D63761" s="277"/>
      <c r="E63761" s="278"/>
      <c r="F63761" s="279"/>
      <c r="G63761" s="279"/>
      <c r="H63761" s="279"/>
      <c r="I63761" s="280"/>
      <c r="J63761" s="276"/>
    </row>
    <row r="63762" spans="1:10" s="275" customFormat="1" x14ac:dyDescent="0.2">
      <c r="A63762" s="274"/>
      <c r="C63762" s="276"/>
      <c r="D63762" s="277"/>
      <c r="E63762" s="278"/>
      <c r="F63762" s="279"/>
      <c r="G63762" s="279"/>
      <c r="H63762" s="279"/>
      <c r="I63762" s="280"/>
      <c r="J63762" s="276"/>
    </row>
    <row r="63763" spans="1:10" s="275" customFormat="1" x14ac:dyDescent="0.2">
      <c r="A63763" s="274"/>
      <c r="C63763" s="276"/>
      <c r="D63763" s="277"/>
      <c r="E63763" s="278"/>
      <c r="F63763" s="279"/>
      <c r="G63763" s="279"/>
      <c r="H63763" s="279"/>
      <c r="I63763" s="280"/>
      <c r="J63763" s="276"/>
    </row>
    <row r="63764" spans="1:10" s="275" customFormat="1" x14ac:dyDescent="0.2">
      <c r="A63764" s="274"/>
      <c r="C63764" s="276"/>
      <c r="D63764" s="277"/>
      <c r="E63764" s="278"/>
      <c r="F63764" s="279"/>
      <c r="G63764" s="279"/>
      <c r="H63764" s="279"/>
      <c r="I63764" s="280"/>
      <c r="J63764" s="276"/>
    </row>
    <row r="63765" spans="1:10" s="275" customFormat="1" x14ac:dyDescent="0.2">
      <c r="A63765" s="274"/>
      <c r="C63765" s="276"/>
      <c r="D63765" s="277"/>
      <c r="E63765" s="278"/>
      <c r="F63765" s="279"/>
      <c r="G63765" s="279"/>
      <c r="H63765" s="279"/>
      <c r="I63765" s="280"/>
      <c r="J63765" s="276"/>
    </row>
    <row r="63766" spans="1:10" s="275" customFormat="1" x14ac:dyDescent="0.2">
      <c r="A63766" s="274"/>
      <c r="C63766" s="276"/>
      <c r="D63766" s="277"/>
      <c r="E63766" s="278"/>
      <c r="F63766" s="279"/>
      <c r="G63766" s="279"/>
      <c r="H63766" s="279"/>
      <c r="I63766" s="280"/>
      <c r="J63766" s="276"/>
    </row>
    <row r="63767" spans="1:10" s="275" customFormat="1" x14ac:dyDescent="0.2">
      <c r="A63767" s="274"/>
      <c r="C63767" s="276"/>
      <c r="D63767" s="277"/>
      <c r="E63767" s="278"/>
      <c r="F63767" s="279"/>
      <c r="G63767" s="279"/>
      <c r="H63767" s="279"/>
      <c r="I63767" s="280"/>
      <c r="J63767" s="276"/>
    </row>
    <row r="63768" spans="1:10" s="275" customFormat="1" x14ac:dyDescent="0.2">
      <c r="A63768" s="274"/>
      <c r="C63768" s="276"/>
      <c r="D63768" s="277"/>
      <c r="E63768" s="278"/>
      <c r="F63768" s="279"/>
      <c r="G63768" s="279"/>
      <c r="H63768" s="279"/>
      <c r="I63768" s="280"/>
      <c r="J63768" s="276"/>
    </row>
    <row r="63769" spans="1:10" s="275" customFormat="1" x14ac:dyDescent="0.2">
      <c r="A63769" s="274"/>
      <c r="C63769" s="276"/>
      <c r="D63769" s="277"/>
      <c r="E63769" s="278"/>
      <c r="F63769" s="279"/>
      <c r="G63769" s="279"/>
      <c r="H63769" s="279"/>
      <c r="I63769" s="280"/>
      <c r="J63769" s="276"/>
    </row>
    <row r="63770" spans="1:10" s="275" customFormat="1" x14ac:dyDescent="0.2">
      <c r="A63770" s="274"/>
      <c r="C63770" s="276"/>
      <c r="D63770" s="277"/>
      <c r="E63770" s="278"/>
      <c r="F63770" s="279"/>
      <c r="G63770" s="279"/>
      <c r="H63770" s="279"/>
      <c r="I63770" s="280"/>
      <c r="J63770" s="276"/>
    </row>
    <row r="63771" spans="1:10" s="275" customFormat="1" x14ac:dyDescent="0.2">
      <c r="A63771" s="274"/>
      <c r="C63771" s="276"/>
      <c r="D63771" s="277"/>
      <c r="E63771" s="278"/>
      <c r="F63771" s="279"/>
      <c r="G63771" s="279"/>
      <c r="H63771" s="279"/>
      <c r="I63771" s="280"/>
      <c r="J63771" s="276"/>
    </row>
    <row r="63772" spans="1:10" s="275" customFormat="1" x14ac:dyDescent="0.2">
      <c r="A63772" s="274"/>
      <c r="C63772" s="276"/>
      <c r="D63772" s="277"/>
      <c r="E63772" s="278"/>
      <c r="F63772" s="279"/>
      <c r="G63772" s="279"/>
      <c r="H63772" s="279"/>
      <c r="I63772" s="280"/>
      <c r="J63772" s="276"/>
    </row>
    <row r="63773" spans="1:10" s="275" customFormat="1" x14ac:dyDescent="0.2">
      <c r="A63773" s="274"/>
      <c r="C63773" s="276"/>
      <c r="D63773" s="277"/>
      <c r="E63773" s="278"/>
      <c r="F63773" s="279"/>
      <c r="G63773" s="279"/>
      <c r="H63773" s="279"/>
      <c r="I63773" s="280"/>
      <c r="J63773" s="276"/>
    </row>
    <row r="63774" spans="1:10" s="275" customFormat="1" x14ac:dyDescent="0.2">
      <c r="A63774" s="274"/>
      <c r="C63774" s="276"/>
      <c r="D63774" s="277"/>
      <c r="E63774" s="278"/>
      <c r="F63774" s="279"/>
      <c r="G63774" s="279"/>
      <c r="H63774" s="279"/>
      <c r="I63774" s="280"/>
      <c r="J63774" s="276"/>
    </row>
    <row r="63775" spans="1:10" s="275" customFormat="1" x14ac:dyDescent="0.2">
      <c r="A63775" s="274"/>
      <c r="C63775" s="276"/>
      <c r="D63775" s="277"/>
      <c r="E63775" s="278"/>
      <c r="F63775" s="279"/>
      <c r="G63775" s="279"/>
      <c r="H63775" s="279"/>
      <c r="I63775" s="280"/>
      <c r="J63775" s="276"/>
    </row>
    <row r="63776" spans="1:10" s="275" customFormat="1" x14ac:dyDescent="0.2">
      <c r="A63776" s="274"/>
      <c r="C63776" s="276"/>
      <c r="D63776" s="277"/>
      <c r="E63776" s="278"/>
      <c r="F63776" s="279"/>
      <c r="G63776" s="279"/>
      <c r="H63776" s="279"/>
      <c r="I63776" s="280"/>
      <c r="J63776" s="276"/>
    </row>
    <row r="63777" spans="1:10" s="275" customFormat="1" x14ac:dyDescent="0.2">
      <c r="A63777" s="274"/>
      <c r="C63777" s="276"/>
      <c r="D63777" s="277"/>
      <c r="E63777" s="278"/>
      <c r="F63777" s="279"/>
      <c r="G63777" s="279"/>
      <c r="H63777" s="279"/>
      <c r="I63777" s="280"/>
      <c r="J63777" s="276"/>
    </row>
    <row r="63778" spans="1:10" s="275" customFormat="1" x14ac:dyDescent="0.2">
      <c r="A63778" s="274"/>
      <c r="C63778" s="276"/>
      <c r="D63778" s="277"/>
      <c r="E63778" s="278"/>
      <c r="F63778" s="279"/>
      <c r="G63778" s="279"/>
      <c r="H63778" s="279"/>
      <c r="I63778" s="280"/>
      <c r="J63778" s="276"/>
    </row>
    <row r="63779" spans="1:10" s="275" customFormat="1" x14ac:dyDescent="0.2">
      <c r="A63779" s="274"/>
      <c r="C63779" s="276"/>
      <c r="D63779" s="277"/>
      <c r="E63779" s="278"/>
      <c r="F63779" s="279"/>
      <c r="G63779" s="279"/>
      <c r="H63779" s="279"/>
      <c r="I63779" s="280"/>
      <c r="J63779" s="276"/>
    </row>
    <row r="63780" spans="1:10" s="275" customFormat="1" x14ac:dyDescent="0.2">
      <c r="A63780" s="274"/>
      <c r="C63780" s="276"/>
      <c r="D63780" s="277"/>
      <c r="E63780" s="278"/>
      <c r="F63780" s="279"/>
      <c r="G63780" s="279"/>
      <c r="H63780" s="279"/>
      <c r="I63780" s="280"/>
      <c r="J63780" s="276"/>
    </row>
    <row r="63781" spans="1:10" s="275" customFormat="1" x14ac:dyDescent="0.2">
      <c r="A63781" s="274"/>
      <c r="C63781" s="276"/>
      <c r="D63781" s="277"/>
      <c r="E63781" s="278"/>
      <c r="F63781" s="279"/>
      <c r="G63781" s="279"/>
      <c r="H63781" s="279"/>
      <c r="I63781" s="280"/>
      <c r="J63781" s="276"/>
    </row>
    <row r="63782" spans="1:10" s="275" customFormat="1" x14ac:dyDescent="0.2">
      <c r="A63782" s="274"/>
      <c r="C63782" s="276"/>
      <c r="D63782" s="277"/>
      <c r="E63782" s="278"/>
      <c r="F63782" s="279"/>
      <c r="G63782" s="279"/>
      <c r="H63782" s="279"/>
      <c r="I63782" s="280"/>
      <c r="J63782" s="276"/>
    </row>
    <row r="63783" spans="1:10" s="275" customFormat="1" x14ac:dyDescent="0.2">
      <c r="A63783" s="274"/>
      <c r="C63783" s="276"/>
      <c r="D63783" s="277"/>
      <c r="E63783" s="278"/>
      <c r="F63783" s="279"/>
      <c r="G63783" s="279"/>
      <c r="H63783" s="279"/>
      <c r="I63783" s="280"/>
      <c r="J63783" s="276"/>
    </row>
    <row r="63784" spans="1:10" s="275" customFormat="1" x14ac:dyDescent="0.2">
      <c r="A63784" s="274"/>
      <c r="C63784" s="276"/>
      <c r="D63784" s="277"/>
      <c r="E63784" s="278"/>
      <c r="F63784" s="279"/>
      <c r="G63784" s="279"/>
      <c r="H63784" s="279"/>
      <c r="I63784" s="280"/>
      <c r="J63784" s="276"/>
    </row>
    <row r="63785" spans="1:10" s="275" customFormat="1" x14ac:dyDescent="0.2">
      <c r="A63785" s="274"/>
      <c r="C63785" s="276"/>
      <c r="D63785" s="277"/>
      <c r="E63785" s="278"/>
      <c r="F63785" s="279"/>
      <c r="G63785" s="279"/>
      <c r="H63785" s="279"/>
      <c r="I63785" s="280"/>
      <c r="J63785" s="276"/>
    </row>
    <row r="63786" spans="1:10" s="275" customFormat="1" x14ac:dyDescent="0.2">
      <c r="A63786" s="274"/>
      <c r="C63786" s="276"/>
      <c r="D63786" s="277"/>
      <c r="E63786" s="278"/>
      <c r="F63786" s="279"/>
      <c r="G63786" s="279"/>
      <c r="H63786" s="279"/>
      <c r="I63786" s="280"/>
      <c r="J63786" s="276"/>
    </row>
    <row r="63787" spans="1:10" s="275" customFormat="1" x14ac:dyDescent="0.2">
      <c r="A63787" s="274"/>
      <c r="C63787" s="276"/>
      <c r="D63787" s="277"/>
      <c r="E63787" s="278"/>
      <c r="F63787" s="279"/>
      <c r="G63787" s="279"/>
      <c r="H63787" s="279"/>
      <c r="I63787" s="280"/>
      <c r="J63787" s="276"/>
    </row>
    <row r="63788" spans="1:10" s="275" customFormat="1" x14ac:dyDescent="0.2">
      <c r="A63788" s="274"/>
      <c r="C63788" s="276"/>
      <c r="D63788" s="277"/>
      <c r="E63788" s="278"/>
      <c r="F63788" s="279"/>
      <c r="G63788" s="279"/>
      <c r="H63788" s="279"/>
      <c r="I63788" s="280"/>
      <c r="J63788" s="276"/>
    </row>
    <row r="63789" spans="1:10" s="275" customFormat="1" x14ac:dyDescent="0.2">
      <c r="A63789" s="274"/>
      <c r="C63789" s="276"/>
      <c r="D63789" s="277"/>
      <c r="E63789" s="278"/>
      <c r="F63789" s="279"/>
      <c r="G63789" s="279"/>
      <c r="H63789" s="279"/>
      <c r="I63789" s="280"/>
      <c r="J63789" s="276"/>
    </row>
    <row r="63790" spans="1:10" s="275" customFormat="1" x14ac:dyDescent="0.2">
      <c r="A63790" s="274"/>
      <c r="C63790" s="276"/>
      <c r="D63790" s="277"/>
      <c r="E63790" s="278"/>
      <c r="F63790" s="279"/>
      <c r="G63790" s="279"/>
      <c r="H63790" s="279"/>
      <c r="I63790" s="280"/>
      <c r="J63790" s="276"/>
    </row>
    <row r="63791" spans="1:10" s="275" customFormat="1" x14ac:dyDescent="0.2">
      <c r="A63791" s="274"/>
      <c r="C63791" s="276"/>
      <c r="D63791" s="277"/>
      <c r="E63791" s="278"/>
      <c r="F63791" s="279"/>
      <c r="G63791" s="279"/>
      <c r="H63791" s="279"/>
      <c r="I63791" s="280"/>
      <c r="J63791" s="276"/>
    </row>
    <row r="63792" spans="1:10" s="275" customFormat="1" x14ac:dyDescent="0.2">
      <c r="A63792" s="274"/>
      <c r="C63792" s="276"/>
      <c r="D63792" s="277"/>
      <c r="E63792" s="278"/>
      <c r="F63792" s="279"/>
      <c r="G63792" s="279"/>
      <c r="H63792" s="279"/>
      <c r="I63792" s="280"/>
      <c r="J63792" s="276"/>
    </row>
    <row r="63793" spans="1:10" s="275" customFormat="1" x14ac:dyDescent="0.2">
      <c r="A63793" s="274"/>
      <c r="C63793" s="276"/>
      <c r="D63793" s="277"/>
      <c r="E63793" s="278"/>
      <c r="F63793" s="279"/>
      <c r="G63793" s="279"/>
      <c r="H63793" s="279"/>
      <c r="I63793" s="280"/>
      <c r="J63793" s="276"/>
    </row>
    <row r="63794" spans="1:10" s="275" customFormat="1" x14ac:dyDescent="0.2">
      <c r="A63794" s="274"/>
      <c r="C63794" s="276"/>
      <c r="D63794" s="277"/>
      <c r="E63794" s="278"/>
      <c r="F63794" s="279"/>
      <c r="G63794" s="279"/>
      <c r="H63794" s="279"/>
      <c r="I63794" s="280"/>
      <c r="J63794" s="276"/>
    </row>
    <row r="63795" spans="1:10" s="275" customFormat="1" x14ac:dyDescent="0.2">
      <c r="A63795" s="274"/>
      <c r="C63795" s="276"/>
      <c r="D63795" s="277"/>
      <c r="E63795" s="278"/>
      <c r="F63795" s="279"/>
      <c r="G63795" s="279"/>
      <c r="H63795" s="279"/>
      <c r="I63795" s="280"/>
      <c r="J63795" s="276"/>
    </row>
    <row r="63796" spans="1:10" s="275" customFormat="1" x14ac:dyDescent="0.2">
      <c r="A63796" s="274"/>
      <c r="C63796" s="276"/>
      <c r="D63796" s="277"/>
      <c r="E63796" s="278"/>
      <c r="F63796" s="279"/>
      <c r="G63796" s="279"/>
      <c r="H63796" s="279"/>
      <c r="I63796" s="280"/>
      <c r="J63796" s="276"/>
    </row>
    <row r="63797" spans="1:10" s="275" customFormat="1" x14ac:dyDescent="0.2">
      <c r="A63797" s="274"/>
      <c r="C63797" s="276"/>
      <c r="D63797" s="277"/>
      <c r="E63797" s="278"/>
      <c r="F63797" s="279"/>
      <c r="G63797" s="279"/>
      <c r="H63797" s="279"/>
      <c r="I63797" s="280"/>
      <c r="J63797" s="276"/>
    </row>
    <row r="63798" spans="1:10" s="275" customFormat="1" x14ac:dyDescent="0.2">
      <c r="A63798" s="274"/>
      <c r="C63798" s="276"/>
      <c r="D63798" s="277"/>
      <c r="E63798" s="278"/>
      <c r="F63798" s="279"/>
      <c r="G63798" s="279"/>
      <c r="H63798" s="279"/>
      <c r="I63798" s="280"/>
      <c r="J63798" s="276"/>
    </row>
    <row r="63799" spans="1:10" s="275" customFormat="1" x14ac:dyDescent="0.2">
      <c r="A63799" s="274"/>
      <c r="C63799" s="276"/>
      <c r="D63799" s="277"/>
      <c r="E63799" s="278"/>
      <c r="F63799" s="279"/>
      <c r="G63799" s="279"/>
      <c r="H63799" s="279"/>
      <c r="I63799" s="280"/>
      <c r="J63799" s="276"/>
    </row>
    <row r="63800" spans="1:10" s="275" customFormat="1" x14ac:dyDescent="0.2">
      <c r="A63800" s="274"/>
      <c r="C63800" s="276"/>
      <c r="D63800" s="277"/>
      <c r="E63800" s="278"/>
      <c r="F63800" s="279"/>
      <c r="G63800" s="279"/>
      <c r="H63800" s="279"/>
      <c r="I63800" s="280"/>
      <c r="J63800" s="276"/>
    </row>
    <row r="63801" spans="1:10" s="275" customFormat="1" x14ac:dyDescent="0.2">
      <c r="A63801" s="274"/>
      <c r="C63801" s="276"/>
      <c r="D63801" s="277"/>
      <c r="E63801" s="278"/>
      <c r="F63801" s="279"/>
      <c r="G63801" s="279"/>
      <c r="H63801" s="279"/>
      <c r="I63801" s="280"/>
      <c r="J63801" s="276"/>
    </row>
    <row r="63802" spans="1:10" s="275" customFormat="1" x14ac:dyDescent="0.2">
      <c r="A63802" s="274"/>
      <c r="C63802" s="276"/>
      <c r="D63802" s="277"/>
      <c r="E63802" s="278"/>
      <c r="F63802" s="279"/>
      <c r="G63802" s="279"/>
      <c r="H63802" s="279"/>
      <c r="I63802" s="280"/>
      <c r="J63802" s="276"/>
    </row>
    <row r="63803" spans="1:10" s="275" customFormat="1" x14ac:dyDescent="0.2">
      <c r="A63803" s="274"/>
      <c r="C63803" s="276"/>
      <c r="D63803" s="277"/>
      <c r="E63803" s="278"/>
      <c r="F63803" s="279"/>
      <c r="G63803" s="279"/>
      <c r="H63803" s="279"/>
      <c r="I63803" s="280"/>
      <c r="J63803" s="276"/>
    </row>
    <row r="63804" spans="1:10" s="275" customFormat="1" x14ac:dyDescent="0.2">
      <c r="A63804" s="274"/>
      <c r="C63804" s="276"/>
      <c r="D63804" s="277"/>
      <c r="E63804" s="278"/>
      <c r="F63804" s="279"/>
      <c r="G63804" s="279"/>
      <c r="H63804" s="279"/>
      <c r="I63804" s="280"/>
      <c r="J63804" s="276"/>
    </row>
    <row r="63805" spans="1:10" s="275" customFormat="1" x14ac:dyDescent="0.2">
      <c r="A63805" s="274"/>
      <c r="C63805" s="276"/>
      <c r="D63805" s="277"/>
      <c r="E63805" s="278"/>
      <c r="F63805" s="279"/>
      <c r="G63805" s="279"/>
      <c r="H63805" s="279"/>
      <c r="I63805" s="280"/>
      <c r="J63805" s="276"/>
    </row>
    <row r="63806" spans="1:10" s="275" customFormat="1" x14ac:dyDescent="0.2">
      <c r="A63806" s="274"/>
      <c r="C63806" s="276"/>
      <c r="D63806" s="277"/>
      <c r="E63806" s="278"/>
      <c r="F63806" s="279"/>
      <c r="G63806" s="279"/>
      <c r="H63806" s="279"/>
      <c r="I63806" s="280"/>
      <c r="J63806" s="276"/>
    </row>
    <row r="63807" spans="1:10" s="275" customFormat="1" x14ac:dyDescent="0.2">
      <c r="A63807" s="274"/>
      <c r="C63807" s="276"/>
      <c r="D63807" s="277"/>
      <c r="E63807" s="278"/>
      <c r="F63807" s="279"/>
      <c r="G63807" s="279"/>
      <c r="H63807" s="279"/>
      <c r="I63807" s="280"/>
      <c r="J63807" s="276"/>
    </row>
    <row r="63808" spans="1:10" s="275" customFormat="1" x14ac:dyDescent="0.2">
      <c r="A63808" s="274"/>
      <c r="C63808" s="276"/>
      <c r="D63808" s="277"/>
      <c r="E63808" s="278"/>
      <c r="F63808" s="279"/>
      <c r="G63808" s="279"/>
      <c r="H63808" s="279"/>
      <c r="I63808" s="280"/>
      <c r="J63808" s="276"/>
    </row>
    <row r="63809" spans="1:10" s="275" customFormat="1" x14ac:dyDescent="0.2">
      <c r="A63809" s="274"/>
      <c r="C63809" s="276"/>
      <c r="D63809" s="277"/>
      <c r="E63809" s="278"/>
      <c r="F63809" s="279"/>
      <c r="G63809" s="279"/>
      <c r="H63809" s="279"/>
      <c r="I63809" s="280"/>
      <c r="J63809" s="276"/>
    </row>
    <row r="63810" spans="1:10" s="275" customFormat="1" x14ac:dyDescent="0.2">
      <c r="A63810" s="274"/>
      <c r="C63810" s="276"/>
      <c r="D63810" s="277"/>
      <c r="E63810" s="278"/>
      <c r="F63810" s="279"/>
      <c r="G63810" s="279"/>
      <c r="H63810" s="279"/>
      <c r="I63810" s="280"/>
      <c r="J63810" s="276"/>
    </row>
    <row r="63811" spans="1:10" s="275" customFormat="1" x14ac:dyDescent="0.2">
      <c r="A63811" s="274"/>
      <c r="C63811" s="276"/>
      <c r="D63811" s="277"/>
      <c r="E63811" s="278"/>
      <c r="F63811" s="279"/>
      <c r="G63811" s="279"/>
      <c r="H63811" s="279"/>
      <c r="I63811" s="280"/>
      <c r="J63811" s="276"/>
    </row>
    <row r="63812" spans="1:10" s="275" customFormat="1" x14ac:dyDescent="0.2">
      <c r="A63812" s="274"/>
      <c r="C63812" s="276"/>
      <c r="D63812" s="277"/>
      <c r="E63812" s="278"/>
      <c r="F63812" s="279"/>
      <c r="G63812" s="279"/>
      <c r="H63812" s="279"/>
      <c r="I63812" s="280"/>
      <c r="J63812" s="276"/>
    </row>
    <row r="63813" spans="1:10" s="275" customFormat="1" x14ac:dyDescent="0.2">
      <c r="A63813" s="274"/>
      <c r="C63813" s="276"/>
      <c r="D63813" s="277"/>
      <c r="E63813" s="278"/>
      <c r="F63813" s="279"/>
      <c r="G63813" s="279"/>
      <c r="H63813" s="279"/>
      <c r="I63813" s="280"/>
      <c r="J63813" s="276"/>
    </row>
    <row r="63814" spans="1:10" s="275" customFormat="1" x14ac:dyDescent="0.2">
      <c r="A63814" s="274"/>
      <c r="C63814" s="276"/>
      <c r="D63814" s="277"/>
      <c r="E63814" s="278"/>
      <c r="F63814" s="279"/>
      <c r="G63814" s="279"/>
      <c r="H63814" s="279"/>
      <c r="I63814" s="280"/>
      <c r="J63814" s="276"/>
    </row>
    <row r="63815" spans="1:10" s="275" customFormat="1" x14ac:dyDescent="0.2">
      <c r="A63815" s="274"/>
      <c r="C63815" s="276"/>
      <c r="D63815" s="277"/>
      <c r="E63815" s="278"/>
      <c r="F63815" s="279"/>
      <c r="G63815" s="279"/>
      <c r="H63815" s="279"/>
      <c r="I63815" s="280"/>
      <c r="J63815" s="276"/>
    </row>
    <row r="63816" spans="1:10" s="275" customFormat="1" x14ac:dyDescent="0.2">
      <c r="A63816" s="274"/>
      <c r="C63816" s="276"/>
      <c r="D63816" s="277"/>
      <c r="E63816" s="278"/>
      <c r="F63816" s="279"/>
      <c r="G63816" s="279"/>
      <c r="H63816" s="279"/>
      <c r="I63816" s="280"/>
      <c r="J63816" s="276"/>
    </row>
    <row r="63817" spans="1:10" s="275" customFormat="1" x14ac:dyDescent="0.2">
      <c r="A63817" s="274"/>
      <c r="C63817" s="276"/>
      <c r="D63817" s="277"/>
      <c r="E63817" s="278"/>
      <c r="F63817" s="279"/>
      <c r="G63817" s="279"/>
      <c r="H63817" s="279"/>
      <c r="I63817" s="280"/>
      <c r="J63817" s="276"/>
    </row>
    <row r="63818" spans="1:10" s="275" customFormat="1" x14ac:dyDescent="0.2">
      <c r="A63818" s="274"/>
      <c r="C63818" s="276"/>
      <c r="D63818" s="277"/>
      <c r="E63818" s="278"/>
      <c r="F63818" s="279"/>
      <c r="G63818" s="279"/>
      <c r="H63818" s="279"/>
      <c r="I63818" s="280"/>
      <c r="J63818" s="276"/>
    </row>
    <row r="63819" spans="1:10" s="275" customFormat="1" x14ac:dyDescent="0.2">
      <c r="A63819" s="274"/>
      <c r="C63819" s="276"/>
      <c r="D63819" s="277"/>
      <c r="E63819" s="278"/>
      <c r="F63819" s="279"/>
      <c r="G63819" s="279"/>
      <c r="H63819" s="279"/>
      <c r="I63819" s="280"/>
      <c r="J63819" s="276"/>
    </row>
    <row r="63820" spans="1:10" s="275" customFormat="1" x14ac:dyDescent="0.2">
      <c r="A63820" s="274"/>
      <c r="C63820" s="276"/>
      <c r="D63820" s="277"/>
      <c r="E63820" s="278"/>
      <c r="F63820" s="279"/>
      <c r="G63820" s="279"/>
      <c r="H63820" s="279"/>
      <c r="I63820" s="280"/>
      <c r="J63820" s="276"/>
    </row>
    <row r="63821" spans="1:10" s="275" customFormat="1" x14ac:dyDescent="0.2">
      <c r="A63821" s="274"/>
      <c r="C63821" s="276"/>
      <c r="D63821" s="277"/>
      <c r="E63821" s="278"/>
      <c r="F63821" s="279"/>
      <c r="G63821" s="279"/>
      <c r="H63821" s="279"/>
      <c r="I63821" s="280"/>
      <c r="J63821" s="276"/>
    </row>
    <row r="63822" spans="1:10" s="275" customFormat="1" x14ac:dyDescent="0.2">
      <c r="A63822" s="274"/>
      <c r="C63822" s="276"/>
      <c r="D63822" s="277"/>
      <c r="E63822" s="278"/>
      <c r="F63822" s="279"/>
      <c r="G63822" s="279"/>
      <c r="H63822" s="279"/>
      <c r="I63822" s="280"/>
      <c r="J63822" s="276"/>
    </row>
    <row r="63823" spans="1:10" s="275" customFormat="1" x14ac:dyDescent="0.2">
      <c r="A63823" s="274"/>
      <c r="C63823" s="276"/>
      <c r="D63823" s="277"/>
      <c r="E63823" s="278"/>
      <c r="F63823" s="279"/>
      <c r="G63823" s="279"/>
      <c r="H63823" s="279"/>
      <c r="I63823" s="280"/>
      <c r="J63823" s="276"/>
    </row>
    <row r="63824" spans="1:10" s="275" customFormat="1" x14ac:dyDescent="0.2">
      <c r="A63824" s="274"/>
      <c r="C63824" s="276"/>
      <c r="D63824" s="277"/>
      <c r="E63824" s="278"/>
      <c r="F63824" s="279"/>
      <c r="G63824" s="279"/>
      <c r="H63824" s="279"/>
      <c r="I63824" s="280"/>
      <c r="J63824" s="276"/>
    </row>
    <row r="63825" spans="1:10" s="275" customFormat="1" x14ac:dyDescent="0.2">
      <c r="A63825" s="274"/>
      <c r="C63825" s="276"/>
      <c r="D63825" s="277"/>
      <c r="E63825" s="278"/>
      <c r="F63825" s="279"/>
      <c r="G63825" s="279"/>
      <c r="H63825" s="279"/>
      <c r="I63825" s="280"/>
      <c r="J63825" s="276"/>
    </row>
    <row r="63826" spans="1:10" s="275" customFormat="1" x14ac:dyDescent="0.2">
      <c r="A63826" s="274"/>
      <c r="C63826" s="276"/>
      <c r="D63826" s="277"/>
      <c r="E63826" s="278"/>
      <c r="F63826" s="279"/>
      <c r="G63826" s="279"/>
      <c r="H63826" s="279"/>
      <c r="I63826" s="280"/>
      <c r="J63826" s="276"/>
    </row>
    <row r="63827" spans="1:10" s="275" customFormat="1" x14ac:dyDescent="0.2">
      <c r="A63827" s="274"/>
      <c r="C63827" s="276"/>
      <c r="D63827" s="277"/>
      <c r="E63827" s="278"/>
      <c r="F63827" s="279"/>
      <c r="G63827" s="279"/>
      <c r="H63827" s="279"/>
      <c r="I63827" s="280"/>
      <c r="J63827" s="276"/>
    </row>
    <row r="63828" spans="1:10" s="275" customFormat="1" x14ac:dyDescent="0.2">
      <c r="A63828" s="274"/>
      <c r="C63828" s="276"/>
      <c r="D63828" s="277"/>
      <c r="E63828" s="278"/>
      <c r="F63828" s="279"/>
      <c r="G63828" s="279"/>
      <c r="H63828" s="279"/>
      <c r="I63828" s="280"/>
      <c r="J63828" s="276"/>
    </row>
    <row r="63829" spans="1:10" s="275" customFormat="1" x14ac:dyDescent="0.2">
      <c r="A63829" s="274"/>
      <c r="C63829" s="276"/>
      <c r="D63829" s="277"/>
      <c r="E63829" s="278"/>
      <c r="F63829" s="279"/>
      <c r="G63829" s="279"/>
      <c r="H63829" s="279"/>
      <c r="I63829" s="280"/>
      <c r="J63829" s="276"/>
    </row>
    <row r="63830" spans="1:10" s="275" customFormat="1" x14ac:dyDescent="0.2">
      <c r="A63830" s="274"/>
      <c r="C63830" s="276"/>
      <c r="D63830" s="277"/>
      <c r="E63830" s="278"/>
      <c r="F63830" s="279"/>
      <c r="G63830" s="279"/>
      <c r="H63830" s="279"/>
      <c r="I63830" s="280"/>
      <c r="J63830" s="276"/>
    </row>
    <row r="63831" spans="1:10" s="275" customFormat="1" x14ac:dyDescent="0.2">
      <c r="A63831" s="274"/>
      <c r="C63831" s="276"/>
      <c r="D63831" s="277"/>
      <c r="E63831" s="278"/>
      <c r="F63831" s="279"/>
      <c r="G63831" s="279"/>
      <c r="H63831" s="279"/>
      <c r="I63831" s="280"/>
      <c r="J63831" s="276"/>
    </row>
    <row r="63832" spans="1:10" s="275" customFormat="1" x14ac:dyDescent="0.2">
      <c r="A63832" s="274"/>
      <c r="C63832" s="276"/>
      <c r="D63832" s="277"/>
      <c r="E63832" s="278"/>
      <c r="F63832" s="279"/>
      <c r="G63832" s="279"/>
      <c r="H63832" s="279"/>
      <c r="I63832" s="280"/>
      <c r="J63832" s="276"/>
    </row>
    <row r="63833" spans="1:10" s="275" customFormat="1" x14ac:dyDescent="0.2">
      <c r="A63833" s="274"/>
      <c r="C63833" s="276"/>
      <c r="D63833" s="277"/>
      <c r="E63833" s="278"/>
      <c r="F63833" s="279"/>
      <c r="G63833" s="279"/>
      <c r="H63833" s="279"/>
      <c r="I63833" s="280"/>
      <c r="J63833" s="276"/>
    </row>
    <row r="63834" spans="1:10" s="275" customFormat="1" x14ac:dyDescent="0.2">
      <c r="A63834" s="274"/>
      <c r="C63834" s="276"/>
      <c r="D63834" s="277"/>
      <c r="E63834" s="278"/>
      <c r="F63834" s="279"/>
      <c r="G63834" s="279"/>
      <c r="H63834" s="279"/>
      <c r="I63834" s="280"/>
      <c r="J63834" s="276"/>
    </row>
    <row r="63835" spans="1:10" s="275" customFormat="1" x14ac:dyDescent="0.2">
      <c r="A63835" s="274"/>
      <c r="C63835" s="276"/>
      <c r="D63835" s="277"/>
      <c r="E63835" s="278"/>
      <c r="F63835" s="279"/>
      <c r="G63835" s="279"/>
      <c r="H63835" s="279"/>
      <c r="I63835" s="280"/>
      <c r="J63835" s="276"/>
    </row>
    <row r="63836" spans="1:10" s="275" customFormat="1" x14ac:dyDescent="0.2">
      <c r="A63836" s="274"/>
      <c r="C63836" s="276"/>
      <c r="D63836" s="277"/>
      <c r="E63836" s="278"/>
      <c r="F63836" s="279"/>
      <c r="G63836" s="279"/>
      <c r="H63836" s="279"/>
      <c r="I63836" s="280"/>
      <c r="J63836" s="276"/>
    </row>
    <row r="63837" spans="1:10" s="275" customFormat="1" x14ac:dyDescent="0.2">
      <c r="A63837" s="274"/>
      <c r="C63837" s="276"/>
      <c r="D63837" s="277"/>
      <c r="E63837" s="278"/>
      <c r="F63837" s="279"/>
      <c r="G63837" s="279"/>
      <c r="H63837" s="279"/>
      <c r="I63837" s="280"/>
      <c r="J63837" s="276"/>
    </row>
    <row r="63838" spans="1:10" s="275" customFormat="1" x14ac:dyDescent="0.2">
      <c r="A63838" s="274"/>
      <c r="C63838" s="276"/>
      <c r="D63838" s="277"/>
      <c r="E63838" s="278"/>
      <c r="F63838" s="279"/>
      <c r="G63838" s="279"/>
      <c r="H63838" s="279"/>
      <c r="I63838" s="280"/>
      <c r="J63838" s="276"/>
    </row>
    <row r="63839" spans="1:10" s="275" customFormat="1" x14ac:dyDescent="0.2">
      <c r="A63839" s="274"/>
      <c r="C63839" s="276"/>
      <c r="D63839" s="277"/>
      <c r="E63839" s="278"/>
      <c r="F63839" s="279"/>
      <c r="G63839" s="279"/>
      <c r="H63839" s="279"/>
      <c r="I63839" s="280"/>
      <c r="J63839" s="276"/>
    </row>
    <row r="63840" spans="1:10" s="275" customFormat="1" x14ac:dyDescent="0.2">
      <c r="A63840" s="274"/>
      <c r="C63840" s="276"/>
      <c r="D63840" s="277"/>
      <c r="E63840" s="278"/>
      <c r="F63840" s="279"/>
      <c r="G63840" s="279"/>
      <c r="H63840" s="279"/>
      <c r="I63840" s="280"/>
      <c r="J63840" s="276"/>
    </row>
    <row r="63841" spans="1:10" s="275" customFormat="1" x14ac:dyDescent="0.2">
      <c r="A63841" s="274"/>
      <c r="C63841" s="276"/>
      <c r="D63841" s="277"/>
      <c r="E63841" s="278"/>
      <c r="F63841" s="279"/>
      <c r="G63841" s="279"/>
      <c r="H63841" s="279"/>
      <c r="I63841" s="280"/>
      <c r="J63841" s="276"/>
    </row>
    <row r="63842" spans="1:10" s="275" customFormat="1" x14ac:dyDescent="0.2">
      <c r="A63842" s="274"/>
      <c r="C63842" s="276"/>
      <c r="D63842" s="277"/>
      <c r="E63842" s="278"/>
      <c r="F63842" s="279"/>
      <c r="G63842" s="279"/>
      <c r="H63842" s="279"/>
      <c r="I63842" s="280"/>
      <c r="J63842" s="276"/>
    </row>
    <row r="63843" spans="1:10" s="275" customFormat="1" x14ac:dyDescent="0.2">
      <c r="A63843" s="274"/>
      <c r="C63843" s="276"/>
      <c r="D63843" s="277"/>
      <c r="E63843" s="278"/>
      <c r="F63843" s="279"/>
      <c r="G63843" s="279"/>
      <c r="H63843" s="279"/>
      <c r="I63843" s="280"/>
      <c r="J63843" s="276"/>
    </row>
    <row r="63844" spans="1:10" s="275" customFormat="1" x14ac:dyDescent="0.2">
      <c r="A63844" s="274"/>
      <c r="C63844" s="276"/>
      <c r="D63844" s="277"/>
      <c r="E63844" s="278"/>
      <c r="F63844" s="279"/>
      <c r="G63844" s="279"/>
      <c r="H63844" s="279"/>
      <c r="I63844" s="280"/>
      <c r="J63844" s="276"/>
    </row>
    <row r="63845" spans="1:10" s="275" customFormat="1" x14ac:dyDescent="0.2">
      <c r="A63845" s="274"/>
      <c r="C63845" s="276"/>
      <c r="D63845" s="277"/>
      <c r="E63845" s="278"/>
      <c r="F63845" s="279"/>
      <c r="G63845" s="279"/>
      <c r="H63845" s="279"/>
      <c r="I63845" s="280"/>
      <c r="J63845" s="276"/>
    </row>
    <row r="63846" spans="1:10" s="275" customFormat="1" x14ac:dyDescent="0.2">
      <c r="A63846" s="274"/>
      <c r="C63846" s="276"/>
      <c r="D63846" s="277"/>
      <c r="E63846" s="278"/>
      <c r="F63846" s="279"/>
      <c r="G63846" s="279"/>
      <c r="H63846" s="279"/>
      <c r="I63846" s="280"/>
      <c r="J63846" s="276"/>
    </row>
    <row r="63847" spans="1:10" s="275" customFormat="1" x14ac:dyDescent="0.2">
      <c r="A63847" s="274"/>
      <c r="C63847" s="276"/>
      <c r="D63847" s="277"/>
      <c r="E63847" s="278"/>
      <c r="F63847" s="279"/>
      <c r="G63847" s="279"/>
      <c r="H63847" s="279"/>
      <c r="I63847" s="280"/>
      <c r="J63847" s="276"/>
    </row>
    <row r="63848" spans="1:10" s="275" customFormat="1" x14ac:dyDescent="0.2">
      <c r="A63848" s="274"/>
      <c r="C63848" s="276"/>
      <c r="D63848" s="277"/>
      <c r="E63848" s="278"/>
      <c r="F63848" s="279"/>
      <c r="G63848" s="279"/>
      <c r="H63848" s="279"/>
      <c r="I63848" s="280"/>
      <c r="J63848" s="276"/>
    </row>
    <row r="63849" spans="1:10" s="275" customFormat="1" x14ac:dyDescent="0.2">
      <c r="A63849" s="274"/>
      <c r="C63849" s="276"/>
      <c r="D63849" s="277"/>
      <c r="E63849" s="278"/>
      <c r="F63849" s="279"/>
      <c r="G63849" s="279"/>
      <c r="H63849" s="279"/>
      <c r="I63849" s="280"/>
      <c r="J63849" s="276"/>
    </row>
    <row r="63850" spans="1:10" s="275" customFormat="1" x14ac:dyDescent="0.2">
      <c r="A63850" s="274"/>
      <c r="C63850" s="276"/>
      <c r="D63850" s="277"/>
      <c r="E63850" s="278"/>
      <c r="F63850" s="279"/>
      <c r="G63850" s="279"/>
      <c r="H63850" s="279"/>
      <c r="I63850" s="280"/>
      <c r="J63850" s="276"/>
    </row>
    <row r="63851" spans="1:10" s="275" customFormat="1" x14ac:dyDescent="0.2">
      <c r="A63851" s="274"/>
      <c r="C63851" s="276"/>
      <c r="D63851" s="277"/>
      <c r="E63851" s="278"/>
      <c r="F63851" s="279"/>
      <c r="G63851" s="279"/>
      <c r="H63851" s="279"/>
      <c r="I63851" s="280"/>
      <c r="J63851" s="276"/>
    </row>
    <row r="63852" spans="1:10" s="275" customFormat="1" x14ac:dyDescent="0.2">
      <c r="A63852" s="274"/>
      <c r="C63852" s="276"/>
      <c r="D63852" s="277"/>
      <c r="E63852" s="278"/>
      <c r="F63852" s="279"/>
      <c r="G63852" s="279"/>
      <c r="H63852" s="279"/>
      <c r="I63852" s="280"/>
      <c r="J63852" s="276"/>
    </row>
    <row r="63853" spans="1:10" s="275" customFormat="1" x14ac:dyDescent="0.2">
      <c r="A63853" s="274"/>
      <c r="C63853" s="276"/>
      <c r="D63853" s="277"/>
      <c r="E63853" s="278"/>
      <c r="F63853" s="279"/>
      <c r="G63853" s="279"/>
      <c r="H63853" s="279"/>
      <c r="I63853" s="280"/>
      <c r="J63853" s="276"/>
    </row>
    <row r="63854" spans="1:10" s="275" customFormat="1" x14ac:dyDescent="0.2">
      <c r="A63854" s="274"/>
      <c r="C63854" s="276"/>
      <c r="D63854" s="277"/>
      <c r="E63854" s="278"/>
      <c r="F63854" s="279"/>
      <c r="G63854" s="279"/>
      <c r="H63854" s="279"/>
      <c r="I63854" s="280"/>
      <c r="J63854" s="276"/>
    </row>
    <row r="63855" spans="1:10" s="275" customFormat="1" x14ac:dyDescent="0.2">
      <c r="A63855" s="274"/>
      <c r="C63855" s="276"/>
      <c r="D63855" s="277"/>
      <c r="E63855" s="278"/>
      <c r="F63855" s="279"/>
      <c r="G63855" s="279"/>
      <c r="H63855" s="279"/>
      <c r="I63855" s="280"/>
      <c r="J63855" s="276"/>
    </row>
    <row r="63856" spans="1:10" s="275" customFormat="1" x14ac:dyDescent="0.2">
      <c r="A63856" s="274"/>
      <c r="C63856" s="276"/>
      <c r="D63856" s="277"/>
      <c r="E63856" s="278"/>
      <c r="F63856" s="279"/>
      <c r="G63856" s="279"/>
      <c r="H63856" s="279"/>
      <c r="I63856" s="280"/>
      <c r="J63856" s="276"/>
    </row>
    <row r="63857" spans="1:10" s="275" customFormat="1" x14ac:dyDescent="0.2">
      <c r="A63857" s="274"/>
      <c r="C63857" s="276"/>
      <c r="D63857" s="277"/>
      <c r="E63857" s="278"/>
      <c r="F63857" s="279"/>
      <c r="G63857" s="279"/>
      <c r="H63857" s="279"/>
      <c r="I63857" s="280"/>
      <c r="J63857" s="276"/>
    </row>
    <row r="63858" spans="1:10" s="275" customFormat="1" x14ac:dyDescent="0.2">
      <c r="A63858" s="274"/>
      <c r="C63858" s="276"/>
      <c r="D63858" s="277"/>
      <c r="E63858" s="278"/>
      <c r="F63858" s="279"/>
      <c r="G63858" s="279"/>
      <c r="H63858" s="279"/>
      <c r="I63858" s="280"/>
      <c r="J63858" s="276"/>
    </row>
    <row r="63859" spans="1:10" s="275" customFormat="1" x14ac:dyDescent="0.2">
      <c r="A63859" s="274"/>
      <c r="C63859" s="276"/>
      <c r="D63859" s="277"/>
      <c r="E63859" s="278"/>
      <c r="F63859" s="279"/>
      <c r="G63859" s="279"/>
      <c r="H63859" s="279"/>
      <c r="I63859" s="280"/>
      <c r="J63859" s="276"/>
    </row>
    <row r="63860" spans="1:10" s="275" customFormat="1" x14ac:dyDescent="0.2">
      <c r="A63860" s="274"/>
      <c r="C63860" s="276"/>
      <c r="D63860" s="277"/>
      <c r="E63860" s="278"/>
      <c r="F63860" s="279"/>
      <c r="G63860" s="279"/>
      <c r="H63860" s="279"/>
      <c r="I63860" s="280"/>
      <c r="J63860" s="276"/>
    </row>
    <row r="63861" spans="1:10" s="275" customFormat="1" x14ac:dyDescent="0.2">
      <c r="A63861" s="274"/>
      <c r="C63861" s="276"/>
      <c r="D63861" s="277"/>
      <c r="E63861" s="278"/>
      <c r="F63861" s="279"/>
      <c r="G63861" s="279"/>
      <c r="H63861" s="279"/>
      <c r="I63861" s="280"/>
      <c r="J63861" s="276"/>
    </row>
    <row r="63862" spans="1:10" s="275" customFormat="1" x14ac:dyDescent="0.2">
      <c r="A63862" s="274"/>
      <c r="C63862" s="276"/>
      <c r="D63862" s="277"/>
      <c r="E63862" s="278"/>
      <c r="F63862" s="279"/>
      <c r="G63862" s="279"/>
      <c r="H63862" s="279"/>
      <c r="I63862" s="280"/>
      <c r="J63862" s="276"/>
    </row>
    <row r="63863" spans="1:10" s="275" customFormat="1" x14ac:dyDescent="0.2">
      <c r="A63863" s="274"/>
      <c r="C63863" s="276"/>
      <c r="D63863" s="277"/>
      <c r="E63863" s="278"/>
      <c r="F63863" s="279"/>
      <c r="G63863" s="279"/>
      <c r="H63863" s="279"/>
      <c r="I63863" s="280"/>
      <c r="J63863" s="276"/>
    </row>
    <row r="63864" spans="1:10" s="275" customFormat="1" x14ac:dyDescent="0.2">
      <c r="A63864" s="274"/>
      <c r="C63864" s="276"/>
      <c r="D63864" s="277"/>
      <c r="E63864" s="278"/>
      <c r="F63864" s="279"/>
      <c r="G63864" s="279"/>
      <c r="H63864" s="279"/>
      <c r="I63864" s="280"/>
      <c r="J63864" s="276"/>
    </row>
    <row r="63865" spans="1:10" s="275" customFormat="1" x14ac:dyDescent="0.2">
      <c r="A63865" s="274"/>
      <c r="C63865" s="276"/>
      <c r="D63865" s="277"/>
      <c r="E63865" s="278"/>
      <c r="F63865" s="279"/>
      <c r="G63865" s="279"/>
      <c r="H63865" s="279"/>
      <c r="I63865" s="280"/>
      <c r="J63865" s="276"/>
    </row>
    <row r="63866" spans="1:10" s="275" customFormat="1" x14ac:dyDescent="0.2">
      <c r="A63866" s="274"/>
      <c r="C63866" s="276"/>
      <c r="D63866" s="277"/>
      <c r="E63866" s="278"/>
      <c r="F63866" s="279"/>
      <c r="G63866" s="279"/>
      <c r="H63866" s="279"/>
      <c r="I63866" s="280"/>
      <c r="J63866" s="276"/>
    </row>
    <row r="63867" spans="1:10" s="275" customFormat="1" x14ac:dyDescent="0.2">
      <c r="A63867" s="274"/>
      <c r="C63867" s="276"/>
      <c r="D63867" s="277"/>
      <c r="E63867" s="278"/>
      <c r="F63867" s="279"/>
      <c r="G63867" s="279"/>
      <c r="H63867" s="279"/>
      <c r="I63867" s="280"/>
      <c r="J63867" s="276"/>
    </row>
    <row r="63868" spans="1:10" s="275" customFormat="1" x14ac:dyDescent="0.2">
      <c r="A63868" s="274"/>
      <c r="C63868" s="276"/>
      <c r="D63868" s="277"/>
      <c r="E63868" s="278"/>
      <c r="F63868" s="279"/>
      <c r="G63868" s="279"/>
      <c r="H63868" s="279"/>
      <c r="I63868" s="280"/>
      <c r="J63868" s="276"/>
    </row>
    <row r="63869" spans="1:10" s="275" customFormat="1" x14ac:dyDescent="0.2">
      <c r="A63869" s="274"/>
      <c r="C63869" s="276"/>
      <c r="D63869" s="277"/>
      <c r="E63869" s="278"/>
      <c r="F63869" s="279"/>
      <c r="G63869" s="279"/>
      <c r="H63869" s="279"/>
      <c r="I63869" s="280"/>
      <c r="J63869" s="276"/>
    </row>
    <row r="63870" spans="1:10" s="275" customFormat="1" x14ac:dyDescent="0.2">
      <c r="A63870" s="274"/>
      <c r="C63870" s="276"/>
      <c r="D63870" s="277"/>
      <c r="E63870" s="278"/>
      <c r="F63870" s="279"/>
      <c r="G63870" s="279"/>
      <c r="H63870" s="279"/>
      <c r="I63870" s="280"/>
      <c r="J63870" s="276"/>
    </row>
    <row r="63871" spans="1:10" s="275" customFormat="1" x14ac:dyDescent="0.2">
      <c r="A63871" s="274"/>
      <c r="C63871" s="276"/>
      <c r="D63871" s="277"/>
      <c r="E63871" s="278"/>
      <c r="F63871" s="279"/>
      <c r="G63871" s="279"/>
      <c r="H63871" s="279"/>
      <c r="I63871" s="280"/>
      <c r="J63871" s="276"/>
    </row>
    <row r="63872" spans="1:10" s="275" customFormat="1" x14ac:dyDescent="0.2">
      <c r="A63872" s="274"/>
      <c r="C63872" s="276"/>
      <c r="D63872" s="277"/>
      <c r="E63872" s="278"/>
      <c r="F63872" s="279"/>
      <c r="G63872" s="279"/>
      <c r="H63872" s="279"/>
      <c r="I63872" s="280"/>
      <c r="J63872" s="276"/>
    </row>
    <row r="63873" spans="1:10" s="275" customFormat="1" x14ac:dyDescent="0.2">
      <c r="A63873" s="274"/>
      <c r="C63873" s="276"/>
      <c r="D63873" s="277"/>
      <c r="E63873" s="278"/>
      <c r="F63873" s="279"/>
      <c r="G63873" s="279"/>
      <c r="H63873" s="279"/>
      <c r="I63873" s="280"/>
      <c r="J63873" s="276"/>
    </row>
    <row r="63874" spans="1:10" s="275" customFormat="1" x14ac:dyDescent="0.2">
      <c r="A63874" s="274"/>
      <c r="C63874" s="276"/>
      <c r="D63874" s="277"/>
      <c r="E63874" s="278"/>
      <c r="F63874" s="279"/>
      <c r="G63874" s="279"/>
      <c r="H63874" s="279"/>
      <c r="I63874" s="280"/>
      <c r="J63874" s="276"/>
    </row>
    <row r="63875" spans="1:10" s="275" customFormat="1" x14ac:dyDescent="0.2">
      <c r="A63875" s="274"/>
      <c r="C63875" s="276"/>
      <c r="D63875" s="277"/>
      <c r="E63875" s="278"/>
      <c r="F63875" s="279"/>
      <c r="G63875" s="279"/>
      <c r="H63875" s="279"/>
      <c r="I63875" s="280"/>
      <c r="J63875" s="276"/>
    </row>
    <row r="63876" spans="1:10" s="275" customFormat="1" x14ac:dyDescent="0.2">
      <c r="A63876" s="274"/>
      <c r="C63876" s="276"/>
      <c r="D63876" s="277"/>
      <c r="E63876" s="278"/>
      <c r="F63876" s="279"/>
      <c r="G63876" s="279"/>
      <c r="H63876" s="279"/>
      <c r="I63876" s="280"/>
      <c r="J63876" s="276"/>
    </row>
    <row r="63877" spans="1:10" s="275" customFormat="1" x14ac:dyDescent="0.2">
      <c r="A63877" s="274"/>
      <c r="C63877" s="276"/>
      <c r="D63877" s="277"/>
      <c r="E63877" s="278"/>
      <c r="F63877" s="279"/>
      <c r="G63877" s="279"/>
      <c r="H63877" s="279"/>
      <c r="I63877" s="280"/>
      <c r="J63877" s="276"/>
    </row>
    <row r="63878" spans="1:10" s="275" customFormat="1" x14ac:dyDescent="0.2">
      <c r="A63878" s="274"/>
      <c r="C63878" s="276"/>
      <c r="D63878" s="277"/>
      <c r="E63878" s="278"/>
      <c r="F63878" s="279"/>
      <c r="G63878" s="279"/>
      <c r="H63878" s="279"/>
      <c r="I63878" s="280"/>
      <c r="J63878" s="276"/>
    </row>
    <row r="63879" spans="1:10" s="275" customFormat="1" x14ac:dyDescent="0.2">
      <c r="A63879" s="274"/>
      <c r="C63879" s="276"/>
      <c r="D63879" s="277"/>
      <c r="E63879" s="278"/>
      <c r="F63879" s="279"/>
      <c r="G63879" s="279"/>
      <c r="H63879" s="279"/>
      <c r="I63879" s="280"/>
      <c r="J63879" s="276"/>
    </row>
    <row r="63880" spans="1:10" s="275" customFormat="1" x14ac:dyDescent="0.2">
      <c r="A63880" s="274"/>
      <c r="C63880" s="276"/>
      <c r="D63880" s="277"/>
      <c r="E63880" s="278"/>
      <c r="F63880" s="279"/>
      <c r="G63880" s="279"/>
      <c r="H63880" s="279"/>
      <c r="I63880" s="280"/>
      <c r="J63880" s="276"/>
    </row>
    <row r="63881" spans="1:10" s="275" customFormat="1" x14ac:dyDescent="0.2">
      <c r="A63881" s="274"/>
      <c r="C63881" s="276"/>
      <c r="D63881" s="277"/>
      <c r="E63881" s="278"/>
      <c r="F63881" s="279"/>
      <c r="G63881" s="279"/>
      <c r="H63881" s="279"/>
      <c r="I63881" s="280"/>
      <c r="J63881" s="276"/>
    </row>
    <row r="63882" spans="1:10" s="275" customFormat="1" x14ac:dyDescent="0.2">
      <c r="A63882" s="274"/>
      <c r="C63882" s="276"/>
      <c r="D63882" s="277"/>
      <c r="E63882" s="278"/>
      <c r="F63882" s="279"/>
      <c r="G63882" s="279"/>
      <c r="H63882" s="279"/>
      <c r="I63882" s="280"/>
      <c r="J63882" s="276"/>
    </row>
    <row r="63883" spans="1:10" s="275" customFormat="1" x14ac:dyDescent="0.2">
      <c r="A63883" s="274"/>
      <c r="C63883" s="276"/>
      <c r="D63883" s="277"/>
      <c r="E63883" s="278"/>
      <c r="F63883" s="279"/>
      <c r="G63883" s="279"/>
      <c r="H63883" s="279"/>
      <c r="I63883" s="280"/>
      <c r="J63883" s="276"/>
    </row>
    <row r="63884" spans="1:10" s="275" customFormat="1" x14ac:dyDescent="0.2">
      <c r="A63884" s="274"/>
      <c r="C63884" s="276"/>
      <c r="D63884" s="277"/>
      <c r="E63884" s="278"/>
      <c r="F63884" s="279"/>
      <c r="G63884" s="279"/>
      <c r="H63884" s="279"/>
      <c r="I63884" s="280"/>
      <c r="J63884" s="276"/>
    </row>
    <row r="63885" spans="1:10" s="275" customFormat="1" x14ac:dyDescent="0.2">
      <c r="A63885" s="274"/>
      <c r="C63885" s="276"/>
      <c r="D63885" s="277"/>
      <c r="E63885" s="278"/>
      <c r="F63885" s="279"/>
      <c r="G63885" s="279"/>
      <c r="H63885" s="279"/>
      <c r="I63885" s="280"/>
      <c r="J63885" s="276"/>
    </row>
    <row r="63886" spans="1:10" s="275" customFormat="1" x14ac:dyDescent="0.2">
      <c r="A63886" s="274"/>
      <c r="C63886" s="276"/>
      <c r="D63886" s="277"/>
      <c r="E63886" s="278"/>
      <c r="F63886" s="279"/>
      <c r="G63886" s="279"/>
      <c r="H63886" s="279"/>
      <c r="I63886" s="280"/>
      <c r="J63886" s="276"/>
    </row>
    <row r="63887" spans="1:10" s="275" customFormat="1" x14ac:dyDescent="0.2">
      <c r="A63887" s="274"/>
      <c r="C63887" s="276"/>
      <c r="D63887" s="277"/>
      <c r="E63887" s="278"/>
      <c r="F63887" s="279"/>
      <c r="G63887" s="279"/>
      <c r="H63887" s="279"/>
      <c r="I63887" s="280"/>
      <c r="J63887" s="276"/>
    </row>
    <row r="63888" spans="1:10" s="275" customFormat="1" x14ac:dyDescent="0.2">
      <c r="A63888" s="274"/>
      <c r="C63888" s="276"/>
      <c r="D63888" s="277"/>
      <c r="E63888" s="278"/>
      <c r="F63888" s="279"/>
      <c r="G63888" s="279"/>
      <c r="H63888" s="279"/>
      <c r="I63888" s="280"/>
      <c r="J63888" s="276"/>
    </row>
    <row r="63889" spans="1:10" s="275" customFormat="1" x14ac:dyDescent="0.2">
      <c r="A63889" s="274"/>
      <c r="C63889" s="276"/>
      <c r="D63889" s="277"/>
      <c r="E63889" s="278"/>
      <c r="F63889" s="279"/>
      <c r="G63889" s="279"/>
      <c r="H63889" s="279"/>
      <c r="I63889" s="280"/>
      <c r="J63889" s="276"/>
    </row>
    <row r="63890" spans="1:10" s="275" customFormat="1" x14ac:dyDescent="0.2">
      <c r="A63890" s="274"/>
      <c r="C63890" s="276"/>
      <c r="D63890" s="277"/>
      <c r="E63890" s="278"/>
      <c r="F63890" s="279"/>
      <c r="G63890" s="279"/>
      <c r="H63890" s="279"/>
      <c r="I63890" s="280"/>
      <c r="J63890" s="276"/>
    </row>
    <row r="63891" spans="1:10" s="275" customFormat="1" x14ac:dyDescent="0.2">
      <c r="A63891" s="274"/>
      <c r="C63891" s="276"/>
      <c r="D63891" s="277"/>
      <c r="E63891" s="278"/>
      <c r="F63891" s="279"/>
      <c r="G63891" s="279"/>
      <c r="H63891" s="279"/>
      <c r="I63891" s="280"/>
      <c r="J63891" s="276"/>
    </row>
    <row r="63892" spans="1:10" s="275" customFormat="1" x14ac:dyDescent="0.2">
      <c r="A63892" s="274"/>
      <c r="C63892" s="276"/>
      <c r="D63892" s="277"/>
      <c r="E63892" s="278"/>
      <c r="F63892" s="279"/>
      <c r="G63892" s="279"/>
      <c r="H63892" s="279"/>
      <c r="I63892" s="280"/>
      <c r="J63892" s="276"/>
    </row>
  </sheetData>
  <autoFilter ref="A3:I60"/>
  <dataConsolidate/>
  <pageMargins left="0.75" right="0.75" top="1" bottom="1" header="0.4921259845" footer="0.4921259845"/>
  <pageSetup paperSize="9" scale="48" fitToHeight="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R50"/>
  <sheetViews>
    <sheetView topLeftCell="B1" workbookViewId="0">
      <selection activeCell="I23" sqref="I23"/>
    </sheetView>
  </sheetViews>
  <sheetFormatPr defaultRowHeight="12.75" x14ac:dyDescent="0.2"/>
  <cols>
    <col min="1" max="1" width="75.85546875" style="225" customWidth="1"/>
    <col min="2" max="2" width="27.5703125" style="233" customWidth="1"/>
    <col min="3" max="3" width="9.140625" style="233"/>
    <col min="4" max="4" width="8.140625" style="233" bestFit="1" customWidth="1"/>
    <col min="5" max="5" width="7.28515625" style="233" bestFit="1" customWidth="1"/>
    <col min="6" max="6" width="8.85546875" style="233" customWidth="1"/>
    <col min="7" max="252" width="9.140625" style="233"/>
    <col min="253" max="253" width="75.85546875" style="233" customWidth="1"/>
    <col min="254" max="256" width="27.28515625" style="233" customWidth="1"/>
    <col min="257" max="257" width="27.5703125" style="233" customWidth="1"/>
    <col min="258" max="258" width="9.140625" style="233"/>
    <col min="259" max="259" width="8.140625" style="233" bestFit="1" customWidth="1"/>
    <col min="260" max="261" width="7.28515625" style="233" bestFit="1" customWidth="1"/>
    <col min="262" max="508" width="9.140625" style="233"/>
    <col min="509" max="509" width="75.85546875" style="233" customWidth="1"/>
    <col min="510" max="512" width="27.28515625" style="233" customWidth="1"/>
    <col min="513" max="513" width="27.5703125" style="233" customWidth="1"/>
    <col min="514" max="514" width="9.140625" style="233"/>
    <col min="515" max="515" width="8.140625" style="233" bestFit="1" customWidth="1"/>
    <col min="516" max="517" width="7.28515625" style="233" bestFit="1" customWidth="1"/>
    <col min="518" max="764" width="9.140625" style="233"/>
    <col min="765" max="765" width="75.85546875" style="233" customWidth="1"/>
    <col min="766" max="768" width="27.28515625" style="233" customWidth="1"/>
    <col min="769" max="769" width="27.5703125" style="233" customWidth="1"/>
    <col min="770" max="770" width="9.140625" style="233"/>
    <col min="771" max="771" width="8.140625" style="233" bestFit="1" customWidth="1"/>
    <col min="772" max="773" width="7.28515625" style="233" bestFit="1" customWidth="1"/>
    <col min="774" max="1020" width="9.140625" style="233"/>
    <col min="1021" max="1021" width="75.85546875" style="233" customWidth="1"/>
    <col min="1022" max="1024" width="27.28515625" style="233" customWidth="1"/>
    <col min="1025" max="1025" width="27.5703125" style="233" customWidth="1"/>
    <col min="1026" max="1026" width="9.140625" style="233"/>
    <col min="1027" max="1027" width="8.140625" style="233" bestFit="1" customWidth="1"/>
    <col min="1028" max="1029" width="7.28515625" style="233" bestFit="1" customWidth="1"/>
    <col min="1030" max="1276" width="9.140625" style="233"/>
    <col min="1277" max="1277" width="75.85546875" style="233" customWidth="1"/>
    <col min="1278" max="1280" width="27.28515625" style="233" customWidth="1"/>
    <col min="1281" max="1281" width="27.5703125" style="233" customWidth="1"/>
    <col min="1282" max="1282" width="9.140625" style="233"/>
    <col min="1283" max="1283" width="8.140625" style="233" bestFit="1" customWidth="1"/>
    <col min="1284" max="1285" width="7.28515625" style="233" bestFit="1" customWidth="1"/>
    <col min="1286" max="1532" width="9.140625" style="233"/>
    <col min="1533" max="1533" width="75.85546875" style="233" customWidth="1"/>
    <col min="1534" max="1536" width="27.28515625" style="233" customWidth="1"/>
    <col min="1537" max="1537" width="27.5703125" style="233" customWidth="1"/>
    <col min="1538" max="1538" width="9.140625" style="233"/>
    <col min="1539" max="1539" width="8.140625" style="233" bestFit="1" customWidth="1"/>
    <col min="1540" max="1541" width="7.28515625" style="233" bestFit="1" customWidth="1"/>
    <col min="1542" max="1788" width="9.140625" style="233"/>
    <col min="1789" max="1789" width="75.85546875" style="233" customWidth="1"/>
    <col min="1790" max="1792" width="27.28515625" style="233" customWidth="1"/>
    <col min="1793" max="1793" width="27.5703125" style="233" customWidth="1"/>
    <col min="1794" max="1794" width="9.140625" style="233"/>
    <col min="1795" max="1795" width="8.140625" style="233" bestFit="1" customWidth="1"/>
    <col min="1796" max="1797" width="7.28515625" style="233" bestFit="1" customWidth="1"/>
    <col min="1798" max="2044" width="9.140625" style="233"/>
    <col min="2045" max="2045" width="75.85546875" style="233" customWidth="1"/>
    <col min="2046" max="2048" width="27.28515625" style="233" customWidth="1"/>
    <col min="2049" max="2049" width="27.5703125" style="233" customWidth="1"/>
    <col min="2050" max="2050" width="9.140625" style="233"/>
    <col min="2051" max="2051" width="8.140625" style="233" bestFit="1" customWidth="1"/>
    <col min="2052" max="2053" width="7.28515625" style="233" bestFit="1" customWidth="1"/>
    <col min="2054" max="2300" width="9.140625" style="233"/>
    <col min="2301" max="2301" width="75.85546875" style="233" customWidth="1"/>
    <col min="2302" max="2304" width="27.28515625" style="233" customWidth="1"/>
    <col min="2305" max="2305" width="27.5703125" style="233" customWidth="1"/>
    <col min="2306" max="2306" width="9.140625" style="233"/>
    <col min="2307" max="2307" width="8.140625" style="233" bestFit="1" customWidth="1"/>
    <col min="2308" max="2309" width="7.28515625" style="233" bestFit="1" customWidth="1"/>
    <col min="2310" max="2556" width="9.140625" style="233"/>
    <col min="2557" max="2557" width="75.85546875" style="233" customWidth="1"/>
    <col min="2558" max="2560" width="27.28515625" style="233" customWidth="1"/>
    <col min="2561" max="2561" width="27.5703125" style="233" customWidth="1"/>
    <col min="2562" max="2562" width="9.140625" style="233"/>
    <col min="2563" max="2563" width="8.140625" style="233" bestFit="1" customWidth="1"/>
    <col min="2564" max="2565" width="7.28515625" style="233" bestFit="1" customWidth="1"/>
    <col min="2566" max="2812" width="9.140625" style="233"/>
    <col min="2813" max="2813" width="75.85546875" style="233" customWidth="1"/>
    <col min="2814" max="2816" width="27.28515625" style="233" customWidth="1"/>
    <col min="2817" max="2817" width="27.5703125" style="233" customWidth="1"/>
    <col min="2818" max="2818" width="9.140625" style="233"/>
    <col min="2819" max="2819" width="8.140625" style="233" bestFit="1" customWidth="1"/>
    <col min="2820" max="2821" width="7.28515625" style="233" bestFit="1" customWidth="1"/>
    <col min="2822" max="3068" width="9.140625" style="233"/>
    <col min="3069" max="3069" width="75.85546875" style="233" customWidth="1"/>
    <col min="3070" max="3072" width="27.28515625" style="233" customWidth="1"/>
    <col min="3073" max="3073" width="27.5703125" style="233" customWidth="1"/>
    <col min="3074" max="3074" width="9.140625" style="233"/>
    <col min="3075" max="3075" width="8.140625" style="233" bestFit="1" customWidth="1"/>
    <col min="3076" max="3077" width="7.28515625" style="233" bestFit="1" customWidth="1"/>
    <col min="3078" max="3324" width="9.140625" style="233"/>
    <col min="3325" max="3325" width="75.85546875" style="233" customWidth="1"/>
    <col min="3326" max="3328" width="27.28515625" style="233" customWidth="1"/>
    <col min="3329" max="3329" width="27.5703125" style="233" customWidth="1"/>
    <col min="3330" max="3330" width="9.140625" style="233"/>
    <col min="3331" max="3331" width="8.140625" style="233" bestFit="1" customWidth="1"/>
    <col min="3332" max="3333" width="7.28515625" style="233" bestFit="1" customWidth="1"/>
    <col min="3334" max="3580" width="9.140625" style="233"/>
    <col min="3581" max="3581" width="75.85546875" style="233" customWidth="1"/>
    <col min="3582" max="3584" width="27.28515625" style="233" customWidth="1"/>
    <col min="3585" max="3585" width="27.5703125" style="233" customWidth="1"/>
    <col min="3586" max="3586" width="9.140625" style="233"/>
    <col min="3587" max="3587" width="8.140625" style="233" bestFit="1" customWidth="1"/>
    <col min="3588" max="3589" width="7.28515625" style="233" bestFit="1" customWidth="1"/>
    <col min="3590" max="3836" width="9.140625" style="233"/>
    <col min="3837" max="3837" width="75.85546875" style="233" customWidth="1"/>
    <col min="3838" max="3840" width="27.28515625" style="233" customWidth="1"/>
    <col min="3841" max="3841" width="27.5703125" style="233" customWidth="1"/>
    <col min="3842" max="3842" width="9.140625" style="233"/>
    <col min="3843" max="3843" width="8.140625" style="233" bestFit="1" customWidth="1"/>
    <col min="3844" max="3845" width="7.28515625" style="233" bestFit="1" customWidth="1"/>
    <col min="3846" max="4092" width="9.140625" style="233"/>
    <col min="4093" max="4093" width="75.85546875" style="233" customWidth="1"/>
    <col min="4094" max="4096" width="27.28515625" style="233" customWidth="1"/>
    <col min="4097" max="4097" width="27.5703125" style="233" customWidth="1"/>
    <col min="4098" max="4098" width="9.140625" style="233"/>
    <col min="4099" max="4099" width="8.140625" style="233" bestFit="1" customWidth="1"/>
    <col min="4100" max="4101" width="7.28515625" style="233" bestFit="1" customWidth="1"/>
    <col min="4102" max="4348" width="9.140625" style="233"/>
    <col min="4349" max="4349" width="75.85546875" style="233" customWidth="1"/>
    <col min="4350" max="4352" width="27.28515625" style="233" customWidth="1"/>
    <col min="4353" max="4353" width="27.5703125" style="233" customWidth="1"/>
    <col min="4354" max="4354" width="9.140625" style="233"/>
    <col min="4355" max="4355" width="8.140625" style="233" bestFit="1" customWidth="1"/>
    <col min="4356" max="4357" width="7.28515625" style="233" bestFit="1" customWidth="1"/>
    <col min="4358" max="4604" width="9.140625" style="233"/>
    <col min="4605" max="4605" width="75.85546875" style="233" customWidth="1"/>
    <col min="4606" max="4608" width="27.28515625" style="233" customWidth="1"/>
    <col min="4609" max="4609" width="27.5703125" style="233" customWidth="1"/>
    <col min="4610" max="4610" width="9.140625" style="233"/>
    <col min="4611" max="4611" width="8.140625" style="233" bestFit="1" customWidth="1"/>
    <col min="4612" max="4613" width="7.28515625" style="233" bestFit="1" customWidth="1"/>
    <col min="4614" max="4860" width="9.140625" style="233"/>
    <col min="4861" max="4861" width="75.85546875" style="233" customWidth="1"/>
    <col min="4862" max="4864" width="27.28515625" style="233" customWidth="1"/>
    <col min="4865" max="4865" width="27.5703125" style="233" customWidth="1"/>
    <col min="4866" max="4866" width="9.140625" style="233"/>
    <col min="4867" max="4867" width="8.140625" style="233" bestFit="1" customWidth="1"/>
    <col min="4868" max="4869" width="7.28515625" style="233" bestFit="1" customWidth="1"/>
    <col min="4870" max="5116" width="9.140625" style="233"/>
    <col min="5117" max="5117" width="75.85546875" style="233" customWidth="1"/>
    <col min="5118" max="5120" width="27.28515625" style="233" customWidth="1"/>
    <col min="5121" max="5121" width="27.5703125" style="233" customWidth="1"/>
    <col min="5122" max="5122" width="9.140625" style="233"/>
    <col min="5123" max="5123" width="8.140625" style="233" bestFit="1" customWidth="1"/>
    <col min="5124" max="5125" width="7.28515625" style="233" bestFit="1" customWidth="1"/>
    <col min="5126" max="5372" width="9.140625" style="233"/>
    <col min="5373" max="5373" width="75.85546875" style="233" customWidth="1"/>
    <col min="5374" max="5376" width="27.28515625" style="233" customWidth="1"/>
    <col min="5377" max="5377" width="27.5703125" style="233" customWidth="1"/>
    <col min="5378" max="5378" width="9.140625" style="233"/>
    <col min="5379" max="5379" width="8.140625" style="233" bestFit="1" customWidth="1"/>
    <col min="5380" max="5381" width="7.28515625" style="233" bestFit="1" customWidth="1"/>
    <col min="5382" max="5628" width="9.140625" style="233"/>
    <col min="5629" max="5629" width="75.85546875" style="233" customWidth="1"/>
    <col min="5630" max="5632" width="27.28515625" style="233" customWidth="1"/>
    <col min="5633" max="5633" width="27.5703125" style="233" customWidth="1"/>
    <col min="5634" max="5634" width="9.140625" style="233"/>
    <col min="5635" max="5635" width="8.140625" style="233" bestFit="1" customWidth="1"/>
    <col min="5636" max="5637" width="7.28515625" style="233" bestFit="1" customWidth="1"/>
    <col min="5638" max="5884" width="9.140625" style="233"/>
    <col min="5885" max="5885" width="75.85546875" style="233" customWidth="1"/>
    <col min="5886" max="5888" width="27.28515625" style="233" customWidth="1"/>
    <col min="5889" max="5889" width="27.5703125" style="233" customWidth="1"/>
    <col min="5890" max="5890" width="9.140625" style="233"/>
    <col min="5891" max="5891" width="8.140625" style="233" bestFit="1" customWidth="1"/>
    <col min="5892" max="5893" width="7.28515625" style="233" bestFit="1" customWidth="1"/>
    <col min="5894" max="6140" width="9.140625" style="233"/>
    <col min="6141" max="6141" width="75.85546875" style="233" customWidth="1"/>
    <col min="6142" max="6144" width="27.28515625" style="233" customWidth="1"/>
    <col min="6145" max="6145" width="27.5703125" style="233" customWidth="1"/>
    <col min="6146" max="6146" width="9.140625" style="233"/>
    <col min="6147" max="6147" width="8.140625" style="233" bestFit="1" customWidth="1"/>
    <col min="6148" max="6149" width="7.28515625" style="233" bestFit="1" customWidth="1"/>
    <col min="6150" max="6396" width="9.140625" style="233"/>
    <col min="6397" max="6397" width="75.85546875" style="233" customWidth="1"/>
    <col min="6398" max="6400" width="27.28515625" style="233" customWidth="1"/>
    <col min="6401" max="6401" width="27.5703125" style="233" customWidth="1"/>
    <col min="6402" max="6402" width="9.140625" style="233"/>
    <col min="6403" max="6403" width="8.140625" style="233" bestFit="1" customWidth="1"/>
    <col min="6404" max="6405" width="7.28515625" style="233" bestFit="1" customWidth="1"/>
    <col min="6406" max="6652" width="9.140625" style="233"/>
    <col min="6653" max="6653" width="75.85546875" style="233" customWidth="1"/>
    <col min="6654" max="6656" width="27.28515625" style="233" customWidth="1"/>
    <col min="6657" max="6657" width="27.5703125" style="233" customWidth="1"/>
    <col min="6658" max="6658" width="9.140625" style="233"/>
    <col min="6659" max="6659" width="8.140625" style="233" bestFit="1" customWidth="1"/>
    <col min="6660" max="6661" width="7.28515625" style="233" bestFit="1" customWidth="1"/>
    <col min="6662" max="6908" width="9.140625" style="233"/>
    <col min="6909" max="6909" width="75.85546875" style="233" customWidth="1"/>
    <col min="6910" max="6912" width="27.28515625" style="233" customWidth="1"/>
    <col min="6913" max="6913" width="27.5703125" style="233" customWidth="1"/>
    <col min="6914" max="6914" width="9.140625" style="233"/>
    <col min="6915" max="6915" width="8.140625" style="233" bestFit="1" customWidth="1"/>
    <col min="6916" max="6917" width="7.28515625" style="233" bestFit="1" customWidth="1"/>
    <col min="6918" max="7164" width="9.140625" style="233"/>
    <col min="7165" max="7165" width="75.85546875" style="233" customWidth="1"/>
    <col min="7166" max="7168" width="27.28515625" style="233" customWidth="1"/>
    <col min="7169" max="7169" width="27.5703125" style="233" customWidth="1"/>
    <col min="7170" max="7170" width="9.140625" style="233"/>
    <col min="7171" max="7171" width="8.140625" style="233" bestFit="1" customWidth="1"/>
    <col min="7172" max="7173" width="7.28515625" style="233" bestFit="1" customWidth="1"/>
    <col min="7174" max="7420" width="9.140625" style="233"/>
    <col min="7421" max="7421" width="75.85546875" style="233" customWidth="1"/>
    <col min="7422" max="7424" width="27.28515625" style="233" customWidth="1"/>
    <col min="7425" max="7425" width="27.5703125" style="233" customWidth="1"/>
    <col min="7426" max="7426" width="9.140625" style="233"/>
    <col min="7427" max="7427" width="8.140625" style="233" bestFit="1" customWidth="1"/>
    <col min="7428" max="7429" width="7.28515625" style="233" bestFit="1" customWidth="1"/>
    <col min="7430" max="7676" width="9.140625" style="233"/>
    <col min="7677" max="7677" width="75.85546875" style="233" customWidth="1"/>
    <col min="7678" max="7680" width="27.28515625" style="233" customWidth="1"/>
    <col min="7681" max="7681" width="27.5703125" style="233" customWidth="1"/>
    <col min="7682" max="7682" width="9.140625" style="233"/>
    <col min="7683" max="7683" width="8.140625" style="233" bestFit="1" customWidth="1"/>
    <col min="7684" max="7685" width="7.28515625" style="233" bestFit="1" customWidth="1"/>
    <col min="7686" max="7932" width="9.140625" style="233"/>
    <col min="7933" max="7933" width="75.85546875" style="233" customWidth="1"/>
    <col min="7934" max="7936" width="27.28515625" style="233" customWidth="1"/>
    <col min="7937" max="7937" width="27.5703125" style="233" customWidth="1"/>
    <col min="7938" max="7938" width="9.140625" style="233"/>
    <col min="7939" max="7939" width="8.140625" style="233" bestFit="1" customWidth="1"/>
    <col min="7940" max="7941" width="7.28515625" style="233" bestFit="1" customWidth="1"/>
    <col min="7942" max="8188" width="9.140625" style="233"/>
    <col min="8189" max="8189" width="75.85546875" style="233" customWidth="1"/>
    <col min="8190" max="8192" width="27.28515625" style="233" customWidth="1"/>
    <col min="8193" max="8193" width="27.5703125" style="233" customWidth="1"/>
    <col min="8194" max="8194" width="9.140625" style="233"/>
    <col min="8195" max="8195" width="8.140625" style="233" bestFit="1" customWidth="1"/>
    <col min="8196" max="8197" width="7.28515625" style="233" bestFit="1" customWidth="1"/>
    <col min="8198" max="8444" width="9.140625" style="233"/>
    <col min="8445" max="8445" width="75.85546875" style="233" customWidth="1"/>
    <col min="8446" max="8448" width="27.28515625" style="233" customWidth="1"/>
    <col min="8449" max="8449" width="27.5703125" style="233" customWidth="1"/>
    <col min="8450" max="8450" width="9.140625" style="233"/>
    <col min="8451" max="8451" width="8.140625" style="233" bestFit="1" customWidth="1"/>
    <col min="8452" max="8453" width="7.28515625" style="233" bestFit="1" customWidth="1"/>
    <col min="8454" max="8700" width="9.140625" style="233"/>
    <col min="8701" max="8701" width="75.85546875" style="233" customWidth="1"/>
    <col min="8702" max="8704" width="27.28515625" style="233" customWidth="1"/>
    <col min="8705" max="8705" width="27.5703125" style="233" customWidth="1"/>
    <col min="8706" max="8706" width="9.140625" style="233"/>
    <col min="8707" max="8707" width="8.140625" style="233" bestFit="1" customWidth="1"/>
    <col min="8708" max="8709" width="7.28515625" style="233" bestFit="1" customWidth="1"/>
    <col min="8710" max="8956" width="9.140625" style="233"/>
    <col min="8957" max="8957" width="75.85546875" style="233" customWidth="1"/>
    <col min="8958" max="8960" width="27.28515625" style="233" customWidth="1"/>
    <col min="8961" max="8961" width="27.5703125" style="233" customWidth="1"/>
    <col min="8962" max="8962" width="9.140625" style="233"/>
    <col min="8963" max="8963" width="8.140625" style="233" bestFit="1" customWidth="1"/>
    <col min="8964" max="8965" width="7.28515625" style="233" bestFit="1" customWidth="1"/>
    <col min="8966" max="9212" width="9.140625" style="233"/>
    <col min="9213" max="9213" width="75.85546875" style="233" customWidth="1"/>
    <col min="9214" max="9216" width="27.28515625" style="233" customWidth="1"/>
    <col min="9217" max="9217" width="27.5703125" style="233" customWidth="1"/>
    <col min="9218" max="9218" width="9.140625" style="233"/>
    <col min="9219" max="9219" width="8.140625" style="233" bestFit="1" customWidth="1"/>
    <col min="9220" max="9221" width="7.28515625" style="233" bestFit="1" customWidth="1"/>
    <col min="9222" max="9468" width="9.140625" style="233"/>
    <col min="9469" max="9469" width="75.85546875" style="233" customWidth="1"/>
    <col min="9470" max="9472" width="27.28515625" style="233" customWidth="1"/>
    <col min="9473" max="9473" width="27.5703125" style="233" customWidth="1"/>
    <col min="9474" max="9474" width="9.140625" style="233"/>
    <col min="9475" max="9475" width="8.140625" style="233" bestFit="1" customWidth="1"/>
    <col min="9476" max="9477" width="7.28515625" style="233" bestFit="1" customWidth="1"/>
    <col min="9478" max="9724" width="9.140625" style="233"/>
    <col min="9725" max="9725" width="75.85546875" style="233" customWidth="1"/>
    <col min="9726" max="9728" width="27.28515625" style="233" customWidth="1"/>
    <col min="9729" max="9729" width="27.5703125" style="233" customWidth="1"/>
    <col min="9730" max="9730" width="9.140625" style="233"/>
    <col min="9731" max="9731" width="8.140625" style="233" bestFit="1" customWidth="1"/>
    <col min="9732" max="9733" width="7.28515625" style="233" bestFit="1" customWidth="1"/>
    <col min="9734" max="9980" width="9.140625" style="233"/>
    <col min="9981" max="9981" width="75.85546875" style="233" customWidth="1"/>
    <col min="9982" max="9984" width="27.28515625" style="233" customWidth="1"/>
    <col min="9985" max="9985" width="27.5703125" style="233" customWidth="1"/>
    <col min="9986" max="9986" width="9.140625" style="233"/>
    <col min="9987" max="9987" width="8.140625" style="233" bestFit="1" customWidth="1"/>
    <col min="9988" max="9989" width="7.28515625" style="233" bestFit="1" customWidth="1"/>
    <col min="9990" max="10236" width="9.140625" style="233"/>
    <col min="10237" max="10237" width="75.85546875" style="233" customWidth="1"/>
    <col min="10238" max="10240" width="27.28515625" style="233" customWidth="1"/>
    <col min="10241" max="10241" width="27.5703125" style="233" customWidth="1"/>
    <col min="10242" max="10242" width="9.140625" style="233"/>
    <col min="10243" max="10243" width="8.140625" style="233" bestFit="1" customWidth="1"/>
    <col min="10244" max="10245" width="7.28515625" style="233" bestFit="1" customWidth="1"/>
    <col min="10246" max="10492" width="9.140625" style="233"/>
    <col min="10493" max="10493" width="75.85546875" style="233" customWidth="1"/>
    <col min="10494" max="10496" width="27.28515625" style="233" customWidth="1"/>
    <col min="10497" max="10497" width="27.5703125" style="233" customWidth="1"/>
    <col min="10498" max="10498" width="9.140625" style="233"/>
    <col min="10499" max="10499" width="8.140625" style="233" bestFit="1" customWidth="1"/>
    <col min="10500" max="10501" width="7.28515625" style="233" bestFit="1" customWidth="1"/>
    <col min="10502" max="10748" width="9.140625" style="233"/>
    <col min="10749" max="10749" width="75.85546875" style="233" customWidth="1"/>
    <col min="10750" max="10752" width="27.28515625" style="233" customWidth="1"/>
    <col min="10753" max="10753" width="27.5703125" style="233" customWidth="1"/>
    <col min="10754" max="10754" width="9.140625" style="233"/>
    <col min="10755" max="10755" width="8.140625" style="233" bestFit="1" customWidth="1"/>
    <col min="10756" max="10757" width="7.28515625" style="233" bestFit="1" customWidth="1"/>
    <col min="10758" max="11004" width="9.140625" style="233"/>
    <col min="11005" max="11005" width="75.85546875" style="233" customWidth="1"/>
    <col min="11006" max="11008" width="27.28515625" style="233" customWidth="1"/>
    <col min="11009" max="11009" width="27.5703125" style="233" customWidth="1"/>
    <col min="11010" max="11010" width="9.140625" style="233"/>
    <col min="11011" max="11011" width="8.140625" style="233" bestFit="1" customWidth="1"/>
    <col min="11012" max="11013" width="7.28515625" style="233" bestFit="1" customWidth="1"/>
    <col min="11014" max="11260" width="9.140625" style="233"/>
    <col min="11261" max="11261" width="75.85546875" style="233" customWidth="1"/>
    <col min="11262" max="11264" width="27.28515625" style="233" customWidth="1"/>
    <col min="11265" max="11265" width="27.5703125" style="233" customWidth="1"/>
    <col min="11266" max="11266" width="9.140625" style="233"/>
    <col min="11267" max="11267" width="8.140625" style="233" bestFit="1" customWidth="1"/>
    <col min="11268" max="11269" width="7.28515625" style="233" bestFit="1" customWidth="1"/>
    <col min="11270" max="11516" width="9.140625" style="233"/>
    <col min="11517" max="11517" width="75.85546875" style="233" customWidth="1"/>
    <col min="11518" max="11520" width="27.28515625" style="233" customWidth="1"/>
    <col min="11521" max="11521" width="27.5703125" style="233" customWidth="1"/>
    <col min="11522" max="11522" width="9.140625" style="233"/>
    <col min="11523" max="11523" width="8.140625" style="233" bestFit="1" customWidth="1"/>
    <col min="11524" max="11525" width="7.28515625" style="233" bestFit="1" customWidth="1"/>
    <col min="11526" max="11772" width="9.140625" style="233"/>
    <col min="11773" max="11773" width="75.85546875" style="233" customWidth="1"/>
    <col min="11774" max="11776" width="27.28515625" style="233" customWidth="1"/>
    <col min="11777" max="11777" width="27.5703125" style="233" customWidth="1"/>
    <col min="11778" max="11778" width="9.140625" style="233"/>
    <col min="11779" max="11779" width="8.140625" style="233" bestFit="1" customWidth="1"/>
    <col min="11780" max="11781" width="7.28515625" style="233" bestFit="1" customWidth="1"/>
    <col min="11782" max="12028" width="9.140625" style="233"/>
    <col min="12029" max="12029" width="75.85546875" style="233" customWidth="1"/>
    <col min="12030" max="12032" width="27.28515625" style="233" customWidth="1"/>
    <col min="12033" max="12033" width="27.5703125" style="233" customWidth="1"/>
    <col min="12034" max="12034" width="9.140625" style="233"/>
    <col min="12035" max="12035" width="8.140625" style="233" bestFit="1" customWidth="1"/>
    <col min="12036" max="12037" width="7.28515625" style="233" bestFit="1" customWidth="1"/>
    <col min="12038" max="12284" width="9.140625" style="233"/>
    <col min="12285" max="12285" width="75.85546875" style="233" customWidth="1"/>
    <col min="12286" max="12288" width="27.28515625" style="233" customWidth="1"/>
    <col min="12289" max="12289" width="27.5703125" style="233" customWidth="1"/>
    <col min="12290" max="12290" width="9.140625" style="233"/>
    <col min="12291" max="12291" width="8.140625" style="233" bestFit="1" customWidth="1"/>
    <col min="12292" max="12293" width="7.28515625" style="233" bestFit="1" customWidth="1"/>
    <col min="12294" max="12540" width="9.140625" style="233"/>
    <col min="12541" max="12541" width="75.85546875" style="233" customWidth="1"/>
    <col min="12542" max="12544" width="27.28515625" style="233" customWidth="1"/>
    <col min="12545" max="12545" width="27.5703125" style="233" customWidth="1"/>
    <col min="12546" max="12546" width="9.140625" style="233"/>
    <col min="12547" max="12547" width="8.140625" style="233" bestFit="1" customWidth="1"/>
    <col min="12548" max="12549" width="7.28515625" style="233" bestFit="1" customWidth="1"/>
    <col min="12550" max="12796" width="9.140625" style="233"/>
    <col min="12797" max="12797" width="75.85546875" style="233" customWidth="1"/>
    <col min="12798" max="12800" width="27.28515625" style="233" customWidth="1"/>
    <col min="12801" max="12801" width="27.5703125" style="233" customWidth="1"/>
    <col min="12802" max="12802" width="9.140625" style="233"/>
    <col min="12803" max="12803" width="8.140625" style="233" bestFit="1" customWidth="1"/>
    <col min="12804" max="12805" width="7.28515625" style="233" bestFit="1" customWidth="1"/>
    <col min="12806" max="13052" width="9.140625" style="233"/>
    <col min="13053" max="13053" width="75.85546875" style="233" customWidth="1"/>
    <col min="13054" max="13056" width="27.28515625" style="233" customWidth="1"/>
    <col min="13057" max="13057" width="27.5703125" style="233" customWidth="1"/>
    <col min="13058" max="13058" width="9.140625" style="233"/>
    <col min="13059" max="13059" width="8.140625" style="233" bestFit="1" customWidth="1"/>
    <col min="13060" max="13061" width="7.28515625" style="233" bestFit="1" customWidth="1"/>
    <col min="13062" max="13308" width="9.140625" style="233"/>
    <col min="13309" max="13309" width="75.85546875" style="233" customWidth="1"/>
    <col min="13310" max="13312" width="27.28515625" style="233" customWidth="1"/>
    <col min="13313" max="13313" width="27.5703125" style="233" customWidth="1"/>
    <col min="13314" max="13314" width="9.140625" style="233"/>
    <col min="13315" max="13315" width="8.140625" style="233" bestFit="1" customWidth="1"/>
    <col min="13316" max="13317" width="7.28515625" style="233" bestFit="1" customWidth="1"/>
    <col min="13318" max="13564" width="9.140625" style="233"/>
    <col min="13565" max="13565" width="75.85546875" style="233" customWidth="1"/>
    <col min="13566" max="13568" width="27.28515625" style="233" customWidth="1"/>
    <col min="13569" max="13569" width="27.5703125" style="233" customWidth="1"/>
    <col min="13570" max="13570" width="9.140625" style="233"/>
    <col min="13571" max="13571" width="8.140625" style="233" bestFit="1" customWidth="1"/>
    <col min="13572" max="13573" width="7.28515625" style="233" bestFit="1" customWidth="1"/>
    <col min="13574" max="13820" width="9.140625" style="233"/>
    <col min="13821" max="13821" width="75.85546875" style="233" customWidth="1"/>
    <col min="13822" max="13824" width="27.28515625" style="233" customWidth="1"/>
    <col min="13825" max="13825" width="27.5703125" style="233" customWidth="1"/>
    <col min="13826" max="13826" width="9.140625" style="233"/>
    <col min="13827" max="13827" width="8.140625" style="233" bestFit="1" customWidth="1"/>
    <col min="13828" max="13829" width="7.28515625" style="233" bestFit="1" customWidth="1"/>
    <col min="13830" max="14076" width="9.140625" style="233"/>
    <col min="14077" max="14077" width="75.85546875" style="233" customWidth="1"/>
    <col min="14078" max="14080" width="27.28515625" style="233" customWidth="1"/>
    <col min="14081" max="14081" width="27.5703125" style="233" customWidth="1"/>
    <col min="14082" max="14082" width="9.140625" style="233"/>
    <col min="14083" max="14083" width="8.140625" style="233" bestFit="1" customWidth="1"/>
    <col min="14084" max="14085" width="7.28515625" style="233" bestFit="1" customWidth="1"/>
    <col min="14086" max="14332" width="9.140625" style="233"/>
    <col min="14333" max="14333" width="75.85546875" style="233" customWidth="1"/>
    <col min="14334" max="14336" width="27.28515625" style="233" customWidth="1"/>
    <col min="14337" max="14337" width="27.5703125" style="233" customWidth="1"/>
    <col min="14338" max="14338" width="9.140625" style="233"/>
    <col min="14339" max="14339" width="8.140625" style="233" bestFit="1" customWidth="1"/>
    <col min="14340" max="14341" width="7.28515625" style="233" bestFit="1" customWidth="1"/>
    <col min="14342" max="14588" width="9.140625" style="233"/>
    <col min="14589" max="14589" width="75.85546875" style="233" customWidth="1"/>
    <col min="14590" max="14592" width="27.28515625" style="233" customWidth="1"/>
    <col min="14593" max="14593" width="27.5703125" style="233" customWidth="1"/>
    <col min="14594" max="14594" width="9.140625" style="233"/>
    <col min="14595" max="14595" width="8.140625" style="233" bestFit="1" customWidth="1"/>
    <col min="14596" max="14597" width="7.28515625" style="233" bestFit="1" customWidth="1"/>
    <col min="14598" max="14844" width="9.140625" style="233"/>
    <col min="14845" max="14845" width="75.85546875" style="233" customWidth="1"/>
    <col min="14846" max="14848" width="27.28515625" style="233" customWidth="1"/>
    <col min="14849" max="14849" width="27.5703125" style="233" customWidth="1"/>
    <col min="14850" max="14850" width="9.140625" style="233"/>
    <col min="14851" max="14851" width="8.140625" style="233" bestFit="1" customWidth="1"/>
    <col min="14852" max="14853" width="7.28515625" style="233" bestFit="1" customWidth="1"/>
    <col min="14854" max="15100" width="9.140625" style="233"/>
    <col min="15101" max="15101" width="75.85546875" style="233" customWidth="1"/>
    <col min="15102" max="15104" width="27.28515625" style="233" customWidth="1"/>
    <col min="15105" max="15105" width="27.5703125" style="233" customWidth="1"/>
    <col min="15106" max="15106" width="9.140625" style="233"/>
    <col min="15107" max="15107" width="8.140625" style="233" bestFit="1" customWidth="1"/>
    <col min="15108" max="15109" width="7.28515625" style="233" bestFit="1" customWidth="1"/>
    <col min="15110" max="15356" width="9.140625" style="233"/>
    <col min="15357" max="15357" width="75.85546875" style="233" customWidth="1"/>
    <col min="15358" max="15360" width="27.28515625" style="233" customWidth="1"/>
    <col min="15361" max="15361" width="27.5703125" style="233" customWidth="1"/>
    <col min="15362" max="15362" width="9.140625" style="233"/>
    <col min="15363" max="15363" width="8.140625" style="233" bestFit="1" customWidth="1"/>
    <col min="15364" max="15365" width="7.28515625" style="233" bestFit="1" customWidth="1"/>
    <col min="15366" max="15612" width="9.140625" style="233"/>
    <col min="15613" max="15613" width="75.85546875" style="233" customWidth="1"/>
    <col min="15614" max="15616" width="27.28515625" style="233" customWidth="1"/>
    <col min="15617" max="15617" width="27.5703125" style="233" customWidth="1"/>
    <col min="15618" max="15618" width="9.140625" style="233"/>
    <col min="15619" max="15619" width="8.140625" style="233" bestFit="1" customWidth="1"/>
    <col min="15620" max="15621" width="7.28515625" style="233" bestFit="1" customWidth="1"/>
    <col min="15622" max="15868" width="9.140625" style="233"/>
    <col min="15869" max="15869" width="75.85546875" style="233" customWidth="1"/>
    <col min="15870" max="15872" width="27.28515625" style="233" customWidth="1"/>
    <col min="15873" max="15873" width="27.5703125" style="233" customWidth="1"/>
    <col min="15874" max="15874" width="9.140625" style="233"/>
    <col min="15875" max="15875" width="8.140625" style="233" bestFit="1" customWidth="1"/>
    <col min="15876" max="15877" width="7.28515625" style="233" bestFit="1" customWidth="1"/>
    <col min="15878" max="16124" width="9.140625" style="233"/>
    <col min="16125" max="16125" width="75.85546875" style="233" customWidth="1"/>
    <col min="16126" max="16128" width="27.28515625" style="233" customWidth="1"/>
    <col min="16129" max="16129" width="27.5703125" style="233" customWidth="1"/>
    <col min="16130" max="16130" width="9.140625" style="233"/>
    <col min="16131" max="16131" width="8.140625" style="233" bestFit="1" customWidth="1"/>
    <col min="16132" max="16133" width="7.28515625" style="233" bestFit="1" customWidth="1"/>
    <col min="16134" max="16384" width="9.140625" style="233"/>
  </cols>
  <sheetData>
    <row r="1" spans="1:9" s="184" customFormat="1" x14ac:dyDescent="0.2">
      <c r="A1" s="234" t="s">
        <v>610</v>
      </c>
      <c r="B1" s="235" t="s">
        <v>611</v>
      </c>
      <c r="C1" s="236" t="s">
        <v>615</v>
      </c>
      <c r="D1" s="237" t="s">
        <v>612</v>
      </c>
      <c r="E1" s="238">
        <f>IF($C1=$D3,0,IF($C1=#REF!,#REF!,IF($C1=#REF!,#REF!,#REF!)))</f>
        <v>0</v>
      </c>
      <c r="F1" s="238">
        <f>IF($C1=$D3,0,IF($C1=#REF!,#REF!,IF($C1=#REF!,#REF!,#REF!)))</f>
        <v>0</v>
      </c>
      <c r="G1" s="238">
        <f>IF($C1=$D3,0,IF($C1=#REF!,#REF!,IF($C1=#REF!,#REF!,#REF!)))</f>
        <v>0</v>
      </c>
      <c r="H1" s="238">
        <f>IF($C1=$D3,0,IF($C1=#REF!,#REF!,IF($C1=#REF!,#REF!,#REF!)))</f>
        <v>0</v>
      </c>
      <c r="I1" s="238">
        <f>IF($C1=$D3,0,IF($C1=#REF!,#REF!,IF($C1=#REF!,#REF!,#REF!)))</f>
        <v>0</v>
      </c>
    </row>
    <row r="2" spans="1:9" s="184" customFormat="1" x14ac:dyDescent="0.2">
      <c r="A2" s="234" t="s">
        <v>613</v>
      </c>
      <c r="B2" s="235"/>
      <c r="C2" s="239"/>
      <c r="E2" s="184" t="s">
        <v>657</v>
      </c>
      <c r="F2" s="184" t="s">
        <v>655</v>
      </c>
      <c r="G2" s="184" t="s">
        <v>656</v>
      </c>
      <c r="H2" s="184" t="s">
        <v>893</v>
      </c>
      <c r="I2" s="184" t="s">
        <v>899</v>
      </c>
    </row>
    <row r="3" spans="1:9" ht="25.5" x14ac:dyDescent="0.2">
      <c r="A3" s="225" t="s">
        <v>614</v>
      </c>
      <c r="D3" s="233" t="s">
        <v>615</v>
      </c>
      <c r="E3" s="240">
        <v>0</v>
      </c>
      <c r="F3" s="240">
        <v>0</v>
      </c>
      <c r="G3" s="240">
        <v>0</v>
      </c>
      <c r="H3" s="240">
        <v>0</v>
      </c>
      <c r="I3" s="240">
        <v>0</v>
      </c>
    </row>
    <row r="4" spans="1:9" ht="25.5" x14ac:dyDescent="0.2">
      <c r="A4" s="225" t="s">
        <v>616</v>
      </c>
    </row>
    <row r="5" spans="1:9" ht="25.5" x14ac:dyDescent="0.2">
      <c r="A5" s="225" t="s">
        <v>617</v>
      </c>
    </row>
    <row r="6" spans="1:9" x14ac:dyDescent="0.2">
      <c r="A6" s="241" t="s">
        <v>618</v>
      </c>
    </row>
    <row r="7" spans="1:9" x14ac:dyDescent="0.2">
      <c r="A7" s="225" t="s">
        <v>619</v>
      </c>
    </row>
    <row r="8" spans="1:9" ht="25.5" x14ac:dyDescent="0.2">
      <c r="A8" s="225" t="s">
        <v>620</v>
      </c>
    </row>
    <row r="9" spans="1:9" ht="38.25" x14ac:dyDescent="0.2">
      <c r="A9" s="225" t="s">
        <v>621</v>
      </c>
    </row>
    <row r="10" spans="1:9" ht="25.5" x14ac:dyDescent="0.2">
      <c r="A10" s="225" t="s">
        <v>622</v>
      </c>
    </row>
    <row r="11" spans="1:9" ht="25.5" x14ac:dyDescent="0.2">
      <c r="A11" s="225" t="s">
        <v>623</v>
      </c>
    </row>
    <row r="12" spans="1:9" x14ac:dyDescent="0.2">
      <c r="A12" s="225" t="s">
        <v>624</v>
      </c>
    </row>
    <row r="13" spans="1:9" x14ac:dyDescent="0.2">
      <c r="A13" s="225" t="s">
        <v>625</v>
      </c>
    </row>
    <row r="14" spans="1:9" x14ac:dyDescent="0.2">
      <c r="A14" s="225" t="s">
        <v>626</v>
      </c>
    </row>
    <row r="15" spans="1:9" x14ac:dyDescent="0.2">
      <c r="A15" s="225" t="s">
        <v>627</v>
      </c>
    </row>
    <row r="16" spans="1:9" x14ac:dyDescent="0.2">
      <c r="A16" s="225" t="s">
        <v>403</v>
      </c>
    </row>
    <row r="17" spans="1:1" x14ac:dyDescent="0.2">
      <c r="A17" s="225" t="s">
        <v>628</v>
      </c>
    </row>
    <row r="18" spans="1:1" x14ac:dyDescent="0.2">
      <c r="A18" s="225" t="s">
        <v>528</v>
      </c>
    </row>
    <row r="19" spans="1:1" x14ac:dyDescent="0.2">
      <c r="A19" s="242" t="s">
        <v>416</v>
      </c>
    </row>
    <row r="20" spans="1:1" x14ac:dyDescent="0.2">
      <c r="A20" s="225" t="s">
        <v>629</v>
      </c>
    </row>
    <row r="21" spans="1:1" x14ac:dyDescent="0.2">
      <c r="A21" s="241" t="s">
        <v>630</v>
      </c>
    </row>
    <row r="22" spans="1:1" x14ac:dyDescent="0.2">
      <c r="A22" s="225" t="s">
        <v>631</v>
      </c>
    </row>
    <row r="23" spans="1:1" ht="25.5" x14ac:dyDescent="0.2">
      <c r="A23" s="225" t="s">
        <v>632</v>
      </c>
    </row>
    <row r="24" spans="1:1" x14ac:dyDescent="0.2">
      <c r="A24" s="225" t="s">
        <v>633</v>
      </c>
    </row>
    <row r="25" spans="1:1" x14ac:dyDescent="0.2">
      <c r="A25" s="225" t="s">
        <v>634</v>
      </c>
    </row>
    <row r="26" spans="1:1" x14ac:dyDescent="0.2">
      <c r="A26" s="225" t="s">
        <v>635</v>
      </c>
    </row>
    <row r="27" spans="1:1" x14ac:dyDescent="0.2">
      <c r="A27" s="225" t="s">
        <v>636</v>
      </c>
    </row>
    <row r="28" spans="1:1" x14ac:dyDescent="0.2">
      <c r="A28" s="225" t="s">
        <v>637</v>
      </c>
    </row>
    <row r="29" spans="1:1" x14ac:dyDescent="0.2">
      <c r="A29" s="225" t="s">
        <v>638</v>
      </c>
    </row>
    <row r="30" spans="1:1" x14ac:dyDescent="0.2">
      <c r="A30" s="225" t="s">
        <v>512</v>
      </c>
    </row>
    <row r="31" spans="1:1" x14ac:dyDescent="0.2">
      <c r="A31" s="241" t="s">
        <v>639</v>
      </c>
    </row>
    <row r="32" spans="1:1" ht="27" customHeight="1" x14ac:dyDescent="0.2">
      <c r="A32" s="225" t="s">
        <v>640</v>
      </c>
    </row>
    <row r="33" spans="1:252" ht="27" customHeight="1" x14ac:dyDescent="0.2">
      <c r="A33" s="225" t="s">
        <v>641</v>
      </c>
    </row>
    <row r="34" spans="1:252" ht="27" customHeight="1" x14ac:dyDescent="0.2">
      <c r="A34" s="225" t="s">
        <v>642</v>
      </c>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c r="HV34" s="225"/>
      <c r="HW34" s="225"/>
      <c r="HX34" s="225"/>
      <c r="HY34" s="225"/>
      <c r="HZ34" s="225"/>
      <c r="IA34" s="225"/>
      <c r="IB34" s="225"/>
      <c r="IC34" s="225"/>
      <c r="ID34" s="225"/>
      <c r="IE34" s="225"/>
      <c r="IF34" s="225"/>
      <c r="IG34" s="225"/>
      <c r="IH34" s="225"/>
      <c r="II34" s="225"/>
      <c r="IJ34" s="225"/>
      <c r="IK34" s="225"/>
      <c r="IL34" s="225"/>
      <c r="IM34" s="225"/>
      <c r="IN34" s="225"/>
      <c r="IO34" s="225"/>
      <c r="IP34" s="225"/>
      <c r="IQ34" s="225"/>
      <c r="IR34" s="225"/>
    </row>
    <row r="35" spans="1:252" ht="27" customHeight="1" x14ac:dyDescent="0.2">
      <c r="A35" s="225" t="s">
        <v>643</v>
      </c>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row>
    <row r="36" spans="1:252" ht="27" hidden="1" customHeight="1" x14ac:dyDescent="0.2">
      <c r="A36" s="225" t="s">
        <v>644</v>
      </c>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row>
    <row r="37" spans="1:252" ht="27" hidden="1" customHeight="1" x14ac:dyDescent="0.2">
      <c r="A37" s="225" t="s">
        <v>645</v>
      </c>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row>
    <row r="38" spans="1:252" ht="27" hidden="1" customHeight="1" x14ac:dyDescent="0.2">
      <c r="A38" s="225" t="s">
        <v>646</v>
      </c>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row>
    <row r="39" spans="1:252" ht="27" hidden="1" customHeight="1" x14ac:dyDescent="0.2">
      <c r="A39" s="225" t="s">
        <v>647</v>
      </c>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row>
    <row r="40" spans="1:252" ht="12.75" hidden="1" customHeight="1" x14ac:dyDescent="0.2">
      <c r="A40" s="225" t="s">
        <v>648</v>
      </c>
    </row>
    <row r="41" spans="1:252" ht="25.5" hidden="1" x14ac:dyDescent="0.2">
      <c r="A41" s="225" t="s">
        <v>649</v>
      </c>
    </row>
    <row r="42" spans="1:252" ht="25.5" hidden="1" x14ac:dyDescent="0.2">
      <c r="A42" s="225" t="s">
        <v>650</v>
      </c>
    </row>
    <row r="43" spans="1:252" ht="25.5" hidden="1" x14ac:dyDescent="0.2">
      <c r="A43" s="225" t="s">
        <v>651</v>
      </c>
    </row>
    <row r="44" spans="1:252" ht="25.5" hidden="1" x14ac:dyDescent="0.2">
      <c r="A44" s="225" t="s">
        <v>652</v>
      </c>
    </row>
    <row r="45" spans="1:252" ht="25.5" hidden="1" x14ac:dyDescent="0.2">
      <c r="A45" s="225" t="s">
        <v>653</v>
      </c>
    </row>
    <row r="46" spans="1:252" ht="25.5" hidden="1" x14ac:dyDescent="0.2">
      <c r="A46" s="225" t="s">
        <v>654</v>
      </c>
    </row>
    <row r="47" spans="1:252" ht="25.5" x14ac:dyDescent="0.2">
      <c r="A47" s="225" t="s">
        <v>570</v>
      </c>
    </row>
    <row r="48" spans="1:252" ht="25.5" x14ac:dyDescent="0.2">
      <c r="A48" s="225" t="s">
        <v>571</v>
      </c>
    </row>
    <row r="49" spans="1:1" ht="25.5" x14ac:dyDescent="0.2">
      <c r="A49" s="225" t="s">
        <v>572</v>
      </c>
    </row>
    <row r="50" spans="1:1" ht="25.5" x14ac:dyDescent="0.2">
      <c r="A50" s="225" t="s">
        <v>573</v>
      </c>
    </row>
  </sheetData>
  <dataValidations count="2">
    <dataValidation type="list" allowBlank="1" showInputMessage="1" showErrorMessage="1" sqref="WVJ983038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C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C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C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C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C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C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C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C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C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C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C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C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C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C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C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C1">
      <formula1>$D$3:$D$3</formula1>
    </dataValidation>
    <dataValidation type="list" allowBlank="1" showInputMessage="1" showErrorMessage="1" sqref="B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B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B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B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B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B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B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B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B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B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B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B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B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B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B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formula1>list</formula1>
    </dataValidation>
  </dataValidations>
  <pageMargins left="0.7" right="0.7" top="0.75" bottom="0.75" header="0.3" footer="0.3"/>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25"/>
  <sheetViews>
    <sheetView workbookViewId="0">
      <selection activeCell="I23" sqref="I23"/>
    </sheetView>
  </sheetViews>
  <sheetFormatPr defaultRowHeight="12.75" x14ac:dyDescent="0.2"/>
  <cols>
    <col min="2" max="2" width="36.140625" bestFit="1" customWidth="1"/>
  </cols>
  <sheetData>
    <row r="1" spans="1:2" x14ac:dyDescent="0.2">
      <c r="A1" s="8" t="s">
        <v>2</v>
      </c>
      <c r="B1" s="8" t="s">
        <v>0</v>
      </c>
    </row>
    <row r="2" spans="1:2" x14ac:dyDescent="0.2">
      <c r="A2" s="9" t="s">
        <v>3</v>
      </c>
      <c r="B2" s="10" t="s">
        <v>4</v>
      </c>
    </row>
    <row r="3" spans="1:2" x14ac:dyDescent="0.2">
      <c r="A3" s="9" t="s">
        <v>5</v>
      </c>
      <c r="B3" s="10" t="s">
        <v>6</v>
      </c>
    </row>
    <row r="4" spans="1:2" x14ac:dyDescent="0.2">
      <c r="A4" s="9" t="s">
        <v>7</v>
      </c>
      <c r="B4" s="10" t="s">
        <v>8</v>
      </c>
    </row>
    <row r="5" spans="1:2" x14ac:dyDescent="0.2">
      <c r="A5" s="9" t="s">
        <v>9</v>
      </c>
      <c r="B5" s="10" t="s">
        <v>10</v>
      </c>
    </row>
    <row r="6" spans="1:2" x14ac:dyDescent="0.2">
      <c r="A6" s="9" t="s">
        <v>11</v>
      </c>
      <c r="B6" s="10" t="s">
        <v>12</v>
      </c>
    </row>
    <row r="7" spans="1:2" x14ac:dyDescent="0.2">
      <c r="A7" s="9" t="s">
        <v>13</v>
      </c>
      <c r="B7" s="10" t="s">
        <v>14</v>
      </c>
    </row>
    <row r="8" spans="1:2" x14ac:dyDescent="0.2">
      <c r="A8" s="11" t="s">
        <v>15</v>
      </c>
      <c r="B8" s="12" t="s">
        <v>16</v>
      </c>
    </row>
    <row r="9" spans="1:2" x14ac:dyDescent="0.2">
      <c r="A9" s="11" t="s">
        <v>17</v>
      </c>
      <c r="B9" s="12" t="s">
        <v>18</v>
      </c>
    </row>
    <row r="10" spans="1:2" x14ac:dyDescent="0.2">
      <c r="A10" s="11" t="s">
        <v>19</v>
      </c>
      <c r="B10" s="12" t="s">
        <v>20</v>
      </c>
    </row>
    <row r="11" spans="1:2" x14ac:dyDescent="0.2">
      <c r="A11" s="11" t="s">
        <v>21</v>
      </c>
      <c r="B11" s="12" t="s">
        <v>22</v>
      </c>
    </row>
    <row r="12" spans="1:2" x14ac:dyDescent="0.2">
      <c r="A12" s="11" t="s">
        <v>23</v>
      </c>
      <c r="B12" s="12" t="s">
        <v>24</v>
      </c>
    </row>
    <row r="13" spans="1:2" x14ac:dyDescent="0.2">
      <c r="A13" s="11" t="s">
        <v>25</v>
      </c>
      <c r="B13" s="12" t="s">
        <v>26</v>
      </c>
    </row>
    <row r="14" spans="1:2" x14ac:dyDescent="0.2">
      <c r="A14" s="11" t="s">
        <v>27</v>
      </c>
      <c r="B14" s="12" t="s">
        <v>28</v>
      </c>
    </row>
    <row r="15" spans="1:2" x14ac:dyDescent="0.2">
      <c r="A15" s="9" t="s">
        <v>29</v>
      </c>
      <c r="B15" s="10" t="s">
        <v>30</v>
      </c>
    </row>
    <row r="16" spans="1:2" x14ac:dyDescent="0.2">
      <c r="A16" s="9" t="s">
        <v>31</v>
      </c>
      <c r="B16" s="10" t="s">
        <v>32</v>
      </c>
    </row>
    <row r="17" spans="1:4" x14ac:dyDescent="0.2">
      <c r="A17" s="9" t="s">
        <v>892</v>
      </c>
      <c r="B17" s="10" t="s">
        <v>894</v>
      </c>
    </row>
    <row r="18" spans="1:4" x14ac:dyDescent="0.2">
      <c r="A18" s="9" t="s">
        <v>901</v>
      </c>
      <c r="B18" s="10" t="s">
        <v>902</v>
      </c>
    </row>
    <row r="19" spans="1:4" x14ac:dyDescent="0.2">
      <c r="A19" s="9" t="s">
        <v>898</v>
      </c>
      <c r="B19" s="10" t="s">
        <v>900</v>
      </c>
    </row>
    <row r="20" spans="1:4" x14ac:dyDescent="0.2">
      <c r="A20" s="1"/>
      <c r="B20" s="1"/>
      <c r="C20" s="1"/>
      <c r="D20" s="1"/>
    </row>
    <row r="21" spans="1:4" x14ac:dyDescent="0.2">
      <c r="A21" s="1"/>
      <c r="B21" s="1"/>
    </row>
    <row r="22" spans="1:4" x14ac:dyDescent="0.2">
      <c r="A22" s="1"/>
      <c r="B22" s="1"/>
    </row>
    <row r="23" spans="1:4" x14ac:dyDescent="0.2">
      <c r="A23" s="1"/>
      <c r="B23" s="1"/>
    </row>
    <row r="24" spans="1:4" x14ac:dyDescent="0.2">
      <c r="A24" s="1"/>
      <c r="B24" s="1"/>
    </row>
    <row r="25" spans="1:4" x14ac:dyDescent="0.2">
      <c r="A25" s="1"/>
      <c r="B2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Полный поартикульный список</vt:lpstr>
      <vt:lpstr>ES75_Easy_200</vt:lpstr>
      <vt:lpstr>Flex</vt:lpstr>
      <vt:lpstr>ED100_250_Porteo</vt:lpstr>
      <vt:lpstr>Magneo</vt:lpstr>
      <vt:lpstr>Скидка</vt:lpstr>
      <vt:lpstr>!!!PG</vt:lpstr>
      <vt:lpstr>ES75_Easy_200!Область_печати</vt:lpstr>
      <vt:lpstr>Flex!Область_печати</vt:lpstr>
      <vt:lpstr>Скидка!Область_печати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alexander.korshikov</dc:creator>
  <cp:lastModifiedBy>Yulia Klyukvina</cp:lastModifiedBy>
  <cp:lastPrinted>2014-03-04T10:51:27Z</cp:lastPrinted>
  <dcterms:created xsi:type="dcterms:W3CDTF">2009-02-09T08:39:24Z</dcterms:created>
  <dcterms:modified xsi:type="dcterms:W3CDTF">2016-01-18T13:12:38Z</dcterms:modified>
</cp:coreProperties>
</file>